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TFILS01\Citrix\Home\asha.FIT\Desktop\"/>
    </mc:Choice>
  </mc:AlternateContent>
  <bookViews>
    <workbookView xWindow="12285" yWindow="75" windowWidth="12390" windowHeight="11760" tabRatio="754" activeTab="5"/>
  </bookViews>
  <sheets>
    <sheet name="Potteplanter under 10.000" sheetId="1" r:id="rId1"/>
    <sheet name="Potteplanter over 10.000" sheetId="2" r:id="rId2"/>
    <sheet name="Potteplanter 10.-20.000" sheetId="6" r:id="rId3"/>
    <sheet name="Megagartnerier" sheetId="5" r:id="rId4"/>
    <sheet name="Andre" sheetId="4" r:id="rId5"/>
    <sheet name="Alle" sheetId="7" r:id="rId6"/>
  </sheets>
  <definedNames>
    <definedName name="_xlnm.Print_Area" localSheetId="5">Alle!$A$1:$O$150</definedName>
    <definedName name="_xlnm.Print_Area" localSheetId="4">Andre!$A$1:$O$150</definedName>
    <definedName name="_xlnm.Print_Area" localSheetId="0">'Potteplanter under 10.000'!$A$1:$P$150</definedName>
  </definedNames>
  <calcPr calcId="162913"/>
</workbook>
</file>

<file path=xl/calcChain.xml><?xml version="1.0" encoding="utf-8"?>
<calcChain xmlns="http://schemas.openxmlformats.org/spreadsheetml/2006/main">
  <c r="C133" i="1" l="1"/>
  <c r="D133" i="1"/>
  <c r="C134" i="2"/>
  <c r="D134" i="2"/>
  <c r="C134" i="6"/>
  <c r="D134" i="6"/>
  <c r="C134" i="5"/>
  <c r="D134" i="5"/>
  <c r="N17" i="5"/>
  <c r="M17" i="5"/>
  <c r="N17" i="1"/>
  <c r="M17" i="1"/>
  <c r="N17" i="2"/>
  <c r="M17" i="2"/>
  <c r="N17" i="6"/>
  <c r="M17" i="6"/>
  <c r="D19" i="2" l="1"/>
  <c r="D20" i="2"/>
  <c r="D22" i="2"/>
  <c r="D24" i="2"/>
  <c r="D25" i="2"/>
  <c r="D26" i="2"/>
  <c r="D28" i="2"/>
  <c r="D30" i="2"/>
  <c r="D32" i="2"/>
  <c r="D35" i="2"/>
  <c r="D37" i="2"/>
  <c r="D39" i="2"/>
  <c r="D41" i="2"/>
  <c r="D43" i="2"/>
  <c r="D47" i="2"/>
  <c r="D48" i="2"/>
  <c r="D50" i="2"/>
  <c r="D57" i="2"/>
  <c r="D60" i="2"/>
  <c r="D61" i="2"/>
  <c r="D63" i="2"/>
  <c r="D66" i="2"/>
  <c r="D67" i="2"/>
  <c r="D68" i="2"/>
  <c r="D69" i="2"/>
  <c r="D71" i="2"/>
  <c r="E117" i="1"/>
  <c r="K19" i="1"/>
  <c r="C57" i="1"/>
  <c r="E22" i="1"/>
  <c r="E26" i="1"/>
  <c r="E30" i="1" s="1"/>
  <c r="E35" i="1" s="1"/>
  <c r="E39" i="1" s="1"/>
  <c r="E43" i="1" s="1"/>
  <c r="O15" i="1" l="1"/>
  <c r="O17" i="1" l="1"/>
  <c r="N17" i="7" l="1"/>
  <c r="M17" i="7"/>
  <c r="M60" i="5"/>
  <c r="M48" i="5"/>
  <c r="N48" i="1"/>
  <c r="N47" i="1"/>
  <c r="E71" i="1"/>
  <c r="E63" i="1"/>
  <c r="A82" i="7" l="1"/>
  <c r="E135" i="7"/>
  <c r="D135" i="7"/>
  <c r="G135" i="7" s="1"/>
  <c r="C135" i="7"/>
  <c r="G133" i="7"/>
  <c r="G132" i="7"/>
  <c r="E129" i="7"/>
  <c r="E128" i="7"/>
  <c r="G127" i="7"/>
  <c r="G124" i="7"/>
  <c r="E119" i="7"/>
  <c r="N69" i="7"/>
  <c r="M69" i="7"/>
  <c r="E111" i="7"/>
  <c r="D111" i="7"/>
  <c r="C111" i="7"/>
  <c r="E102" i="7"/>
  <c r="D102" i="7"/>
  <c r="C102" i="7"/>
  <c r="E101" i="7"/>
  <c r="D101" i="7"/>
  <c r="C101" i="7"/>
  <c r="E89" i="7"/>
  <c r="D89" i="7"/>
  <c r="C89" i="7"/>
  <c r="A80" i="7"/>
  <c r="E71" i="7"/>
  <c r="O69" i="7"/>
  <c r="G69" i="7"/>
  <c r="O68" i="7"/>
  <c r="N68" i="7"/>
  <c r="G68" i="7"/>
  <c r="O67" i="7"/>
  <c r="M67" i="7"/>
  <c r="G67" i="7"/>
  <c r="O66" i="7"/>
  <c r="O71" i="7" s="1"/>
  <c r="M66" i="7"/>
  <c r="G66" i="7"/>
  <c r="E63" i="7"/>
  <c r="E94" i="7" s="1"/>
  <c r="D94" i="7"/>
  <c r="C94" i="7"/>
  <c r="O61" i="7"/>
  <c r="N61" i="7"/>
  <c r="M61" i="7"/>
  <c r="K61" i="7"/>
  <c r="J61" i="7"/>
  <c r="I61" i="7"/>
  <c r="G61" i="7"/>
  <c r="O60" i="7"/>
  <c r="O63" i="7" s="1"/>
  <c r="M60" i="7"/>
  <c r="M63" i="7" s="1"/>
  <c r="J60" i="7"/>
  <c r="G60" i="7"/>
  <c r="K57" i="7"/>
  <c r="I57" i="7"/>
  <c r="E57" i="7"/>
  <c r="O57" i="7" s="1"/>
  <c r="D57" i="7"/>
  <c r="N57" i="7" s="1"/>
  <c r="C57" i="7"/>
  <c r="M57" i="7" s="1"/>
  <c r="K48" i="7"/>
  <c r="J48" i="7"/>
  <c r="I48" i="7"/>
  <c r="G48" i="7"/>
  <c r="K47" i="7"/>
  <c r="J47" i="7"/>
  <c r="I47" i="7"/>
  <c r="G47" i="7"/>
  <c r="K41" i="7"/>
  <c r="J41" i="7"/>
  <c r="I41" i="7"/>
  <c r="G41" i="7"/>
  <c r="K37" i="7"/>
  <c r="J37" i="7"/>
  <c r="I37" i="7"/>
  <c r="G37" i="7"/>
  <c r="K32" i="7"/>
  <c r="J32" i="7"/>
  <c r="I32" i="7"/>
  <c r="G32" i="7"/>
  <c r="K28" i="7"/>
  <c r="J28" i="7"/>
  <c r="I28" i="7"/>
  <c r="G28" i="7"/>
  <c r="K25" i="7"/>
  <c r="J25" i="7"/>
  <c r="I25" i="7"/>
  <c r="G25" i="7"/>
  <c r="K24" i="7"/>
  <c r="J24" i="7"/>
  <c r="I24" i="7"/>
  <c r="G24" i="7"/>
  <c r="K22" i="7"/>
  <c r="K26" i="7" s="1"/>
  <c r="K30" i="7" s="1"/>
  <c r="K35" i="7" s="1"/>
  <c r="K39" i="7" s="1"/>
  <c r="K43" i="7" s="1"/>
  <c r="E22" i="7"/>
  <c r="E26" i="7" s="1"/>
  <c r="E30" i="7" s="1"/>
  <c r="K20" i="7"/>
  <c r="J20" i="7"/>
  <c r="I20" i="7"/>
  <c r="G20" i="7"/>
  <c r="O19" i="7"/>
  <c r="O22" i="7" s="1"/>
  <c r="O26" i="7" s="1"/>
  <c r="O30" i="7" s="1"/>
  <c r="O35" i="7" s="1"/>
  <c r="O39" i="7" s="1"/>
  <c r="O43" i="7" s="1"/>
  <c r="K19" i="7"/>
  <c r="J19" i="7"/>
  <c r="I19" i="7"/>
  <c r="G19" i="7"/>
  <c r="O17" i="7"/>
  <c r="O48" i="7" s="1"/>
  <c r="N47" i="7"/>
  <c r="M48" i="7"/>
  <c r="O15" i="7"/>
  <c r="N15" i="7"/>
  <c r="M15" i="7"/>
  <c r="K15" i="7"/>
  <c r="J15" i="7"/>
  <c r="I15" i="7"/>
  <c r="J63" i="7" l="1"/>
  <c r="J22" i="7"/>
  <c r="J26" i="7" s="1"/>
  <c r="J30" i="7" s="1"/>
  <c r="J35" i="7" s="1"/>
  <c r="J39" i="7" s="1"/>
  <c r="J43" i="7" s="1"/>
  <c r="G128" i="7"/>
  <c r="M19" i="7"/>
  <c r="N60" i="7"/>
  <c r="N63" i="7" s="1"/>
  <c r="N66" i="7"/>
  <c r="N67" i="7"/>
  <c r="G119" i="7"/>
  <c r="M68" i="7"/>
  <c r="M71" i="7" s="1"/>
  <c r="G71" i="7"/>
  <c r="J68" i="7"/>
  <c r="J66" i="7"/>
  <c r="G129" i="7"/>
  <c r="I22" i="7"/>
  <c r="I26" i="7" s="1"/>
  <c r="I30" i="7" s="1"/>
  <c r="I35" i="7" s="1"/>
  <c r="I39" i="7" s="1"/>
  <c r="I43" i="7" s="1"/>
  <c r="E98" i="7"/>
  <c r="E95" i="7"/>
  <c r="E35" i="7"/>
  <c r="E39" i="7" s="1"/>
  <c r="C98" i="7"/>
  <c r="C95" i="7"/>
  <c r="G26" i="7"/>
  <c r="N20" i="7"/>
  <c r="M24" i="7"/>
  <c r="O24" i="7"/>
  <c r="N25" i="7"/>
  <c r="M28" i="7"/>
  <c r="O28" i="7"/>
  <c r="N32" i="7"/>
  <c r="M37" i="7"/>
  <c r="O37" i="7"/>
  <c r="N41" i="7"/>
  <c r="M47" i="7"/>
  <c r="O47" i="7"/>
  <c r="N48" i="7"/>
  <c r="J57" i="7"/>
  <c r="I60" i="7"/>
  <c r="I63" i="7" s="1"/>
  <c r="K60" i="7"/>
  <c r="K63" i="7" s="1"/>
  <c r="G63" i="7"/>
  <c r="I66" i="7"/>
  <c r="K66" i="7"/>
  <c r="K71" i="7" s="1"/>
  <c r="J67" i="7"/>
  <c r="I68" i="7"/>
  <c r="K68" i="7"/>
  <c r="J69" i="7"/>
  <c r="N19" i="7"/>
  <c r="M20" i="7"/>
  <c r="O20" i="7"/>
  <c r="G22" i="7"/>
  <c r="N24" i="7"/>
  <c r="M25" i="7"/>
  <c r="O25" i="7"/>
  <c r="N28" i="7"/>
  <c r="M32" i="7"/>
  <c r="O32" i="7"/>
  <c r="N37" i="7"/>
  <c r="M41" i="7"/>
  <c r="O41" i="7"/>
  <c r="I67" i="7"/>
  <c r="K67" i="7"/>
  <c r="I69" i="7"/>
  <c r="K69" i="7"/>
  <c r="A81" i="6"/>
  <c r="E134" i="6"/>
  <c r="G134" i="6"/>
  <c r="G132" i="6"/>
  <c r="G131" i="6"/>
  <c r="E128" i="6"/>
  <c r="E127" i="6"/>
  <c r="G127" i="6" s="1"/>
  <c r="G126" i="6"/>
  <c r="G123" i="6"/>
  <c r="E118" i="6"/>
  <c r="M69" i="6"/>
  <c r="E110" i="6"/>
  <c r="D110" i="6"/>
  <c r="C110" i="6"/>
  <c r="E101" i="6"/>
  <c r="D101" i="6"/>
  <c r="C101" i="6"/>
  <c r="E100" i="6"/>
  <c r="D100" i="6"/>
  <c r="C100" i="6"/>
  <c r="E88" i="6"/>
  <c r="D88" i="6"/>
  <c r="C88" i="6"/>
  <c r="A79" i="6"/>
  <c r="E71" i="6"/>
  <c r="G71" i="6" s="1"/>
  <c r="O69" i="6"/>
  <c r="N69" i="6"/>
  <c r="G69" i="6"/>
  <c r="O68" i="6"/>
  <c r="N68" i="6"/>
  <c r="G68" i="6"/>
  <c r="O67" i="6"/>
  <c r="N67" i="6"/>
  <c r="G67" i="6"/>
  <c r="O66" i="6"/>
  <c r="O71" i="6" s="1"/>
  <c r="N66" i="6"/>
  <c r="G66" i="6"/>
  <c r="E63" i="6"/>
  <c r="E93" i="6" s="1"/>
  <c r="J68" i="6"/>
  <c r="C93" i="6"/>
  <c r="O61" i="6"/>
  <c r="N61" i="6"/>
  <c r="I61" i="6"/>
  <c r="G61" i="6"/>
  <c r="O60" i="6"/>
  <c r="O63" i="6" s="1"/>
  <c r="N60" i="6"/>
  <c r="K60" i="6"/>
  <c r="K63" i="6" s="1"/>
  <c r="G60" i="6"/>
  <c r="E57" i="6"/>
  <c r="O57" i="6" s="1"/>
  <c r="N57" i="6"/>
  <c r="C57" i="6"/>
  <c r="M57" i="6" s="1"/>
  <c r="K48" i="6"/>
  <c r="J48" i="6"/>
  <c r="I48" i="6"/>
  <c r="G48" i="6"/>
  <c r="K47" i="6"/>
  <c r="J47" i="6"/>
  <c r="I47" i="6"/>
  <c r="G47" i="6"/>
  <c r="K41" i="6"/>
  <c r="J41" i="6"/>
  <c r="I41" i="6"/>
  <c r="G41" i="6"/>
  <c r="K37" i="6"/>
  <c r="J37" i="6"/>
  <c r="I37" i="6"/>
  <c r="G37" i="6"/>
  <c r="K32" i="6"/>
  <c r="J32" i="6"/>
  <c r="I32" i="6"/>
  <c r="G32" i="6"/>
  <c r="K28" i="6"/>
  <c r="J28" i="6"/>
  <c r="I28" i="6"/>
  <c r="G28" i="6"/>
  <c r="K25" i="6"/>
  <c r="J25" i="6"/>
  <c r="I25" i="6"/>
  <c r="G25" i="6"/>
  <c r="K24" i="6"/>
  <c r="J24" i="6"/>
  <c r="I24" i="6"/>
  <c r="G24" i="6"/>
  <c r="E22" i="6"/>
  <c r="E26" i="6" s="1"/>
  <c r="E30" i="6" s="1"/>
  <c r="K20" i="6"/>
  <c r="J20" i="6"/>
  <c r="I20" i="6"/>
  <c r="G20" i="6"/>
  <c r="K19" i="6"/>
  <c r="K22" i="6" s="1"/>
  <c r="K26" i="6" s="1"/>
  <c r="K30" i="6" s="1"/>
  <c r="K35" i="6" s="1"/>
  <c r="K39" i="6" s="1"/>
  <c r="K43" i="6" s="1"/>
  <c r="J19" i="6"/>
  <c r="J22" i="6" s="1"/>
  <c r="I19" i="6"/>
  <c r="I22" i="6" s="1"/>
  <c r="G19" i="6"/>
  <c r="O17" i="6"/>
  <c r="O48" i="6" s="1"/>
  <c r="N47" i="6"/>
  <c r="M48" i="6"/>
  <c r="O15" i="6"/>
  <c r="N15" i="6"/>
  <c r="M15" i="6"/>
  <c r="K15" i="6"/>
  <c r="J15" i="6"/>
  <c r="I15" i="6"/>
  <c r="I57" i="6" l="1"/>
  <c r="K61" i="6"/>
  <c r="N71" i="7"/>
  <c r="M22" i="7"/>
  <c r="M26" i="7" s="1"/>
  <c r="M30" i="7" s="1"/>
  <c r="M35" i="7" s="1"/>
  <c r="M39" i="7" s="1"/>
  <c r="M43" i="7" s="1"/>
  <c r="N63" i="6"/>
  <c r="J26" i="6"/>
  <c r="J30" i="6" s="1"/>
  <c r="J35" i="6" s="1"/>
  <c r="J39" i="6" s="1"/>
  <c r="J43" i="6" s="1"/>
  <c r="K57" i="6"/>
  <c r="J60" i="6"/>
  <c r="J61" i="6"/>
  <c r="N71" i="6"/>
  <c r="G118" i="6"/>
  <c r="G128" i="6"/>
  <c r="J71" i="7"/>
  <c r="I71" i="7"/>
  <c r="N22" i="7"/>
  <c r="N26" i="7" s="1"/>
  <c r="N30" i="7" s="1"/>
  <c r="N35" i="7" s="1"/>
  <c r="N39" i="7" s="1"/>
  <c r="N43" i="7" s="1"/>
  <c r="C97" i="7"/>
  <c r="C96" i="7"/>
  <c r="E97" i="7"/>
  <c r="E96" i="7"/>
  <c r="D98" i="7"/>
  <c r="D95" i="7"/>
  <c r="G30" i="7"/>
  <c r="C92" i="7"/>
  <c r="C93" i="7"/>
  <c r="E92" i="7"/>
  <c r="E93" i="7"/>
  <c r="E43" i="7"/>
  <c r="M61" i="6"/>
  <c r="M60" i="6"/>
  <c r="M66" i="6"/>
  <c r="M67" i="6"/>
  <c r="M68" i="6"/>
  <c r="I60" i="6"/>
  <c r="I63" i="6" s="1"/>
  <c r="I26" i="6"/>
  <c r="I30" i="6" s="1"/>
  <c r="I35" i="6" s="1"/>
  <c r="I39" i="6" s="1"/>
  <c r="I43" i="6" s="1"/>
  <c r="C97" i="6"/>
  <c r="C94" i="6"/>
  <c r="E97" i="6"/>
  <c r="E94" i="6"/>
  <c r="E35" i="6"/>
  <c r="E39" i="6" s="1"/>
  <c r="G26" i="6"/>
  <c r="M19" i="6"/>
  <c r="O19" i="6"/>
  <c r="O22" i="6" s="1"/>
  <c r="O26" i="6" s="1"/>
  <c r="O30" i="6" s="1"/>
  <c r="O35" i="6" s="1"/>
  <c r="O39" i="6" s="1"/>
  <c r="O43" i="6" s="1"/>
  <c r="N20" i="6"/>
  <c r="M24" i="6"/>
  <c r="O24" i="6"/>
  <c r="N25" i="6"/>
  <c r="M28" i="6"/>
  <c r="O28" i="6"/>
  <c r="N32" i="6"/>
  <c r="M37" i="6"/>
  <c r="O37" i="6"/>
  <c r="N41" i="6"/>
  <c r="M47" i="6"/>
  <c r="O47" i="6"/>
  <c r="N48" i="6"/>
  <c r="J57" i="6"/>
  <c r="G63" i="6"/>
  <c r="I66" i="6"/>
  <c r="K66" i="6"/>
  <c r="K71" i="6" s="1"/>
  <c r="J67" i="6"/>
  <c r="I68" i="6"/>
  <c r="K68" i="6"/>
  <c r="J69" i="6"/>
  <c r="D93" i="6"/>
  <c r="N19" i="6"/>
  <c r="M20" i="6"/>
  <c r="O20" i="6"/>
  <c r="G22" i="6"/>
  <c r="N24" i="6"/>
  <c r="M25" i="6"/>
  <c r="O25" i="6"/>
  <c r="N28" i="6"/>
  <c r="M32" i="6"/>
  <c r="O32" i="6"/>
  <c r="N37" i="6"/>
  <c r="M41" i="6"/>
  <c r="O41" i="6"/>
  <c r="J66" i="6"/>
  <c r="I67" i="6"/>
  <c r="K67" i="6"/>
  <c r="I69" i="6"/>
  <c r="K69" i="6"/>
  <c r="E134" i="5"/>
  <c r="G132" i="5"/>
  <c r="G131" i="5"/>
  <c r="E128" i="5"/>
  <c r="E127" i="5"/>
  <c r="G126" i="5"/>
  <c r="G123" i="5"/>
  <c r="E118" i="5"/>
  <c r="G118" i="5" s="1"/>
  <c r="M69" i="5"/>
  <c r="E110" i="5"/>
  <c r="D110" i="5"/>
  <c r="C110" i="5"/>
  <c r="E101" i="5"/>
  <c r="D101" i="5"/>
  <c r="C101" i="5"/>
  <c r="E100" i="5"/>
  <c r="D100" i="5"/>
  <c r="C100" i="5"/>
  <c r="E88" i="5"/>
  <c r="D88" i="5"/>
  <c r="C88" i="5"/>
  <c r="A79" i="5"/>
  <c r="E71" i="5"/>
  <c r="G71" i="5" s="1"/>
  <c r="O69" i="5"/>
  <c r="N69" i="5"/>
  <c r="G69" i="5"/>
  <c r="O68" i="5"/>
  <c r="N68" i="5"/>
  <c r="G68" i="5"/>
  <c r="O67" i="5"/>
  <c r="N67" i="5"/>
  <c r="G67" i="5"/>
  <c r="N66" i="5"/>
  <c r="G66" i="5"/>
  <c r="E63" i="5"/>
  <c r="E93" i="5" s="1"/>
  <c r="J68" i="5"/>
  <c r="C93" i="5"/>
  <c r="O61" i="5"/>
  <c r="N61" i="5"/>
  <c r="M61" i="5"/>
  <c r="K61" i="5"/>
  <c r="J61" i="5"/>
  <c r="I61" i="5"/>
  <c r="G61" i="5"/>
  <c r="O60" i="5"/>
  <c r="O63" i="5" s="1"/>
  <c r="N60" i="5"/>
  <c r="K60" i="5"/>
  <c r="K63" i="5" s="1"/>
  <c r="J60" i="5"/>
  <c r="G60" i="5"/>
  <c r="E57" i="5"/>
  <c r="K57" i="5" s="1"/>
  <c r="N57" i="5"/>
  <c r="C57" i="5"/>
  <c r="I57" i="5" s="1"/>
  <c r="K48" i="5"/>
  <c r="J48" i="5"/>
  <c r="I48" i="5"/>
  <c r="G48" i="5"/>
  <c r="K47" i="5"/>
  <c r="J47" i="5"/>
  <c r="I47" i="5"/>
  <c r="G47" i="5"/>
  <c r="K41" i="5"/>
  <c r="J41" i="5"/>
  <c r="I41" i="5"/>
  <c r="G41" i="5"/>
  <c r="K37" i="5"/>
  <c r="J37" i="5"/>
  <c r="I37" i="5"/>
  <c r="G37" i="5"/>
  <c r="K32" i="5"/>
  <c r="J32" i="5"/>
  <c r="I32" i="5"/>
  <c r="G32" i="5"/>
  <c r="K28" i="5"/>
  <c r="J28" i="5"/>
  <c r="I28" i="5"/>
  <c r="G28" i="5"/>
  <c r="K25" i="5"/>
  <c r="J25" i="5"/>
  <c r="I25" i="5"/>
  <c r="G25" i="5"/>
  <c r="K24" i="5"/>
  <c r="J24" i="5"/>
  <c r="I24" i="5"/>
  <c r="G24" i="5"/>
  <c r="E22" i="5"/>
  <c r="E26" i="5" s="1"/>
  <c r="E30" i="5" s="1"/>
  <c r="K20" i="5"/>
  <c r="J20" i="5"/>
  <c r="I20" i="5"/>
  <c r="G20" i="5"/>
  <c r="K19" i="5"/>
  <c r="K22" i="5" s="1"/>
  <c r="J19" i="5"/>
  <c r="J22" i="5" s="1"/>
  <c r="I19" i="5"/>
  <c r="I22" i="5" s="1"/>
  <c r="G19" i="5"/>
  <c r="O17" i="5"/>
  <c r="O48" i="5" s="1"/>
  <c r="N47" i="5"/>
  <c r="O15" i="5"/>
  <c r="N15" i="5"/>
  <c r="M15" i="5"/>
  <c r="K15" i="5"/>
  <c r="J15" i="5"/>
  <c r="I15" i="5"/>
  <c r="I26" i="5" l="1"/>
  <c r="O66" i="5"/>
  <c r="O71" i="5" s="1"/>
  <c r="G134" i="5"/>
  <c r="J63" i="5"/>
  <c r="N63" i="5"/>
  <c r="J26" i="5"/>
  <c r="J30" i="5" s="1"/>
  <c r="J35" i="5" s="1"/>
  <c r="J39" i="5" s="1"/>
  <c r="J43" i="5" s="1"/>
  <c r="G128" i="5"/>
  <c r="N22" i="6"/>
  <c r="N26" i="6" s="1"/>
  <c r="N30" i="6" s="1"/>
  <c r="N35" i="6" s="1"/>
  <c r="N39" i="6" s="1"/>
  <c r="N43" i="6" s="1"/>
  <c r="N71" i="5"/>
  <c r="G127" i="5"/>
  <c r="J63" i="6"/>
  <c r="C99" i="7"/>
  <c r="C100" i="7"/>
  <c r="G35" i="7"/>
  <c r="E99" i="7"/>
  <c r="E100" i="7"/>
  <c r="D97" i="7"/>
  <c r="D96" i="7"/>
  <c r="G96" i="7" s="1"/>
  <c r="K26" i="5"/>
  <c r="K30" i="5" s="1"/>
  <c r="K35" i="5" s="1"/>
  <c r="K39" i="5" s="1"/>
  <c r="K43" i="5" s="1"/>
  <c r="M63" i="6"/>
  <c r="M71" i="6"/>
  <c r="M22" i="6"/>
  <c r="M26" i="6" s="1"/>
  <c r="M30" i="6" s="1"/>
  <c r="M35" i="6" s="1"/>
  <c r="M39" i="6" s="1"/>
  <c r="M43" i="6" s="1"/>
  <c r="J71" i="6"/>
  <c r="I71" i="6"/>
  <c r="D97" i="6"/>
  <c r="D94" i="6"/>
  <c r="G30" i="6"/>
  <c r="E91" i="6"/>
  <c r="E92" i="6"/>
  <c r="E43" i="6"/>
  <c r="C96" i="6"/>
  <c r="C95" i="6"/>
  <c r="E96" i="6"/>
  <c r="E95" i="6"/>
  <c r="C91" i="6"/>
  <c r="C92" i="6"/>
  <c r="M63" i="5"/>
  <c r="M66" i="5"/>
  <c r="M67" i="5"/>
  <c r="M68" i="5"/>
  <c r="I60" i="5"/>
  <c r="I63" i="5" s="1"/>
  <c r="I30" i="5"/>
  <c r="I35" i="5" s="1"/>
  <c r="I39" i="5" s="1"/>
  <c r="I43" i="5" s="1"/>
  <c r="C97" i="5"/>
  <c r="C94" i="5"/>
  <c r="E97" i="5"/>
  <c r="E94" i="5"/>
  <c r="E35" i="5"/>
  <c r="E39" i="5" s="1"/>
  <c r="G26" i="5"/>
  <c r="M19" i="5"/>
  <c r="O19" i="5"/>
  <c r="O22" i="5" s="1"/>
  <c r="O26" i="5" s="1"/>
  <c r="O30" i="5" s="1"/>
  <c r="O35" i="5" s="1"/>
  <c r="O39" i="5" s="1"/>
  <c r="O43" i="5" s="1"/>
  <c r="N20" i="5"/>
  <c r="M24" i="5"/>
  <c r="O24" i="5"/>
  <c r="N25" i="5"/>
  <c r="M28" i="5"/>
  <c r="O28" i="5"/>
  <c r="N32" i="5"/>
  <c r="M37" i="5"/>
  <c r="O37" i="5"/>
  <c r="N41" i="5"/>
  <c r="M47" i="5"/>
  <c r="O47" i="5"/>
  <c r="N48" i="5"/>
  <c r="J57" i="5"/>
  <c r="M57" i="5"/>
  <c r="O57" i="5"/>
  <c r="G63" i="5"/>
  <c r="I66" i="5"/>
  <c r="K66" i="5"/>
  <c r="K71" i="5" s="1"/>
  <c r="J67" i="5"/>
  <c r="I68" i="5"/>
  <c r="K68" i="5"/>
  <c r="J69" i="5"/>
  <c r="D93" i="5"/>
  <c r="N19" i="5"/>
  <c r="N22" i="5" s="1"/>
  <c r="M20" i="5"/>
  <c r="O20" i="5"/>
  <c r="G22" i="5"/>
  <c r="N24" i="5"/>
  <c r="M25" i="5"/>
  <c r="O25" i="5"/>
  <c r="N28" i="5"/>
  <c r="M32" i="5"/>
  <c r="O32" i="5"/>
  <c r="N37" i="5"/>
  <c r="M41" i="5"/>
  <c r="O41" i="5"/>
  <c r="J66" i="5"/>
  <c r="I67" i="5"/>
  <c r="K67" i="5"/>
  <c r="I69" i="5"/>
  <c r="K69" i="5"/>
  <c r="D93" i="7" l="1"/>
  <c r="D92" i="7"/>
  <c r="G39" i="7"/>
  <c r="E98" i="6"/>
  <c r="E99" i="6"/>
  <c r="C98" i="6"/>
  <c r="C99" i="6"/>
  <c r="D96" i="6"/>
  <c r="D95" i="6"/>
  <c r="G95" i="6" s="1"/>
  <c r="G35" i="6"/>
  <c r="M71" i="5"/>
  <c r="M22" i="5"/>
  <c r="M26" i="5" s="1"/>
  <c r="M30" i="5" s="1"/>
  <c r="M35" i="5" s="1"/>
  <c r="M39" i="5" s="1"/>
  <c r="M43" i="5" s="1"/>
  <c r="N26" i="5"/>
  <c r="N30" i="5" s="1"/>
  <c r="N35" i="5" s="1"/>
  <c r="N39" i="5" s="1"/>
  <c r="N43" i="5" s="1"/>
  <c r="J71" i="5"/>
  <c r="I71" i="5"/>
  <c r="D97" i="5"/>
  <c r="D94" i="5"/>
  <c r="G30" i="5"/>
  <c r="E91" i="5"/>
  <c r="E92" i="5"/>
  <c r="E43" i="5"/>
  <c r="C96" i="5"/>
  <c r="C95" i="5"/>
  <c r="E96" i="5"/>
  <c r="E95" i="5"/>
  <c r="C91" i="5"/>
  <c r="C92" i="5"/>
  <c r="N66" i="2"/>
  <c r="D93" i="2"/>
  <c r="I66" i="4"/>
  <c r="E134" i="2"/>
  <c r="G134" i="2"/>
  <c r="G132" i="2"/>
  <c r="G131" i="2"/>
  <c r="E102" i="4"/>
  <c r="D102" i="4"/>
  <c r="C102" i="4"/>
  <c r="I48" i="4"/>
  <c r="J48" i="4"/>
  <c r="K48" i="4"/>
  <c r="M17" i="4"/>
  <c r="M48" i="4" s="1"/>
  <c r="N17" i="4"/>
  <c r="N28" i="4" s="1"/>
  <c r="O17" i="4"/>
  <c r="O48" i="4" s="1"/>
  <c r="K47" i="4"/>
  <c r="J47" i="4"/>
  <c r="I47" i="4"/>
  <c r="G48" i="4"/>
  <c r="E101" i="2"/>
  <c r="D101" i="2"/>
  <c r="C101" i="2"/>
  <c r="I48" i="2"/>
  <c r="J48" i="2"/>
  <c r="K48" i="2"/>
  <c r="M48" i="2"/>
  <c r="N48" i="2"/>
  <c r="O17" i="2"/>
  <c r="O48" i="2" s="1"/>
  <c r="M47" i="2"/>
  <c r="K47" i="2"/>
  <c r="J47" i="2"/>
  <c r="I47" i="2"/>
  <c r="G48" i="2"/>
  <c r="E102" i="1"/>
  <c r="D102" i="1"/>
  <c r="C102" i="1"/>
  <c r="I47" i="1"/>
  <c r="J47" i="1"/>
  <c r="K47" i="1"/>
  <c r="M19" i="1"/>
  <c r="I48" i="1"/>
  <c r="J48" i="1"/>
  <c r="K48" i="1"/>
  <c r="G48" i="1"/>
  <c r="E109" i="1"/>
  <c r="E128" i="4"/>
  <c r="E127" i="2"/>
  <c r="E126" i="1"/>
  <c r="G126" i="1"/>
  <c r="E22" i="4"/>
  <c r="E26" i="4" s="1"/>
  <c r="E30" i="4" s="1"/>
  <c r="E98" i="4" s="1"/>
  <c r="G66" i="4"/>
  <c r="A80" i="4"/>
  <c r="E135" i="4"/>
  <c r="G133" i="4"/>
  <c r="G132" i="4"/>
  <c r="E129" i="4"/>
  <c r="G47" i="4"/>
  <c r="G127" i="4"/>
  <c r="G124" i="4"/>
  <c r="E119" i="4"/>
  <c r="O68" i="4" s="1"/>
  <c r="E111" i="4"/>
  <c r="D111" i="4"/>
  <c r="C111" i="4"/>
  <c r="E101" i="4"/>
  <c r="D101" i="4"/>
  <c r="C101" i="4"/>
  <c r="E71" i="4"/>
  <c r="E63" i="4"/>
  <c r="G63" i="4" s="1"/>
  <c r="E94" i="4"/>
  <c r="C94" i="4"/>
  <c r="E89" i="4"/>
  <c r="D89" i="4"/>
  <c r="C89" i="4"/>
  <c r="O66" i="4"/>
  <c r="O71" i="4"/>
  <c r="M66" i="4"/>
  <c r="M67" i="4"/>
  <c r="M68" i="4"/>
  <c r="M69" i="4"/>
  <c r="K67" i="4"/>
  <c r="K69" i="4"/>
  <c r="I69" i="4"/>
  <c r="G69" i="4"/>
  <c r="G68" i="4"/>
  <c r="G67" i="4"/>
  <c r="O61" i="4"/>
  <c r="M60" i="4"/>
  <c r="M61" i="4"/>
  <c r="K61" i="4"/>
  <c r="G61" i="4"/>
  <c r="G60" i="4"/>
  <c r="E57" i="4"/>
  <c r="K57" i="4" s="1"/>
  <c r="O57" i="4"/>
  <c r="D57" i="4"/>
  <c r="N57" i="4" s="1"/>
  <c r="C57" i="4"/>
  <c r="I57" i="4" s="1"/>
  <c r="O24" i="4"/>
  <c r="O37" i="4"/>
  <c r="M19" i="4"/>
  <c r="M37" i="4"/>
  <c r="K19" i="4"/>
  <c r="K22" i="4" s="1"/>
  <c r="K26" i="4" s="1"/>
  <c r="K30" i="4" s="1"/>
  <c r="K35" i="4" s="1"/>
  <c r="K39" i="4" s="1"/>
  <c r="K43" i="4" s="1"/>
  <c r="K20" i="4"/>
  <c r="K24" i="4"/>
  <c r="K25" i="4"/>
  <c r="K28" i="4"/>
  <c r="K32" i="4"/>
  <c r="K37" i="4"/>
  <c r="K41" i="4"/>
  <c r="J19" i="4"/>
  <c r="J20" i="4"/>
  <c r="J24" i="4"/>
  <c r="J25" i="4"/>
  <c r="J28" i="4"/>
  <c r="J32" i="4"/>
  <c r="J37" i="4"/>
  <c r="J41" i="4"/>
  <c r="I19" i="4"/>
  <c r="I20" i="4"/>
  <c r="I24" i="4"/>
  <c r="I25" i="4"/>
  <c r="I28" i="4"/>
  <c r="I32" i="4"/>
  <c r="I37" i="4"/>
  <c r="I41" i="4"/>
  <c r="G41" i="4"/>
  <c r="G37" i="4"/>
  <c r="G32" i="4"/>
  <c r="G28" i="4"/>
  <c r="G25" i="4"/>
  <c r="G24" i="4"/>
  <c r="G20" i="4"/>
  <c r="G19" i="4"/>
  <c r="O15" i="4"/>
  <c r="N15" i="4"/>
  <c r="M15" i="4"/>
  <c r="K15" i="4"/>
  <c r="J15" i="4"/>
  <c r="I15" i="4"/>
  <c r="E22" i="2"/>
  <c r="E26" i="2" s="1"/>
  <c r="E30" i="2" s="1"/>
  <c r="C94" i="2"/>
  <c r="G66" i="2"/>
  <c r="A79" i="2"/>
  <c r="E128" i="2"/>
  <c r="G128" i="2" s="1"/>
  <c r="G47" i="2"/>
  <c r="G126" i="2"/>
  <c r="G123" i="2"/>
  <c r="E118" i="2"/>
  <c r="M66" i="2"/>
  <c r="E110" i="2"/>
  <c r="D110" i="2"/>
  <c r="C110" i="2"/>
  <c r="E100" i="2"/>
  <c r="D100" i="2"/>
  <c r="C100" i="2"/>
  <c r="E71" i="2"/>
  <c r="E63" i="2"/>
  <c r="K68" i="2" s="1"/>
  <c r="I66" i="2"/>
  <c r="E88" i="2"/>
  <c r="D88" i="2"/>
  <c r="C88" i="2"/>
  <c r="O67" i="2"/>
  <c r="N67" i="2"/>
  <c r="N68" i="2"/>
  <c r="N69" i="2"/>
  <c r="G69" i="2"/>
  <c r="G68" i="2"/>
  <c r="G67" i="2"/>
  <c r="N60" i="2"/>
  <c r="N61" i="2"/>
  <c r="G61" i="2"/>
  <c r="G60" i="2"/>
  <c r="E57" i="2"/>
  <c r="O57" i="2" s="1"/>
  <c r="C57" i="2"/>
  <c r="M57" i="2" s="1"/>
  <c r="O19" i="2"/>
  <c r="O22" i="2" s="1"/>
  <c r="O26" i="2" s="1"/>
  <c r="O30" i="2" s="1"/>
  <c r="O35" i="2" s="1"/>
  <c r="O39" i="2" s="1"/>
  <c r="O43" i="2" s="1"/>
  <c r="O20" i="2"/>
  <c r="O24" i="2"/>
  <c r="O25" i="2"/>
  <c r="O28" i="2"/>
  <c r="O32" i="2"/>
  <c r="O37" i="2"/>
  <c r="O41" i="2"/>
  <c r="N20" i="2"/>
  <c r="N25" i="2"/>
  <c r="N32" i="2"/>
  <c r="N41" i="2"/>
  <c r="M19" i="2"/>
  <c r="M24" i="2"/>
  <c r="M28" i="2"/>
  <c r="M37" i="2"/>
  <c r="K19" i="2"/>
  <c r="K22" i="2" s="1"/>
  <c r="K20" i="2"/>
  <c r="K24" i="2"/>
  <c r="K25" i="2"/>
  <c r="K28" i="2"/>
  <c r="K32" i="2"/>
  <c r="K37" i="2"/>
  <c r="K41" i="2"/>
  <c r="J19" i="2"/>
  <c r="J20" i="2"/>
  <c r="J24" i="2"/>
  <c r="J25" i="2"/>
  <c r="J28" i="2"/>
  <c r="J32" i="2"/>
  <c r="J37" i="2"/>
  <c r="J41" i="2"/>
  <c r="I19" i="2"/>
  <c r="I20" i="2"/>
  <c r="I24" i="2"/>
  <c r="I25" i="2"/>
  <c r="I28" i="2"/>
  <c r="I32" i="2"/>
  <c r="I37" i="2"/>
  <c r="I41" i="2"/>
  <c r="G41" i="2"/>
  <c r="G37" i="2"/>
  <c r="G32" i="2"/>
  <c r="G28" i="2"/>
  <c r="G25" i="2"/>
  <c r="G24" i="2"/>
  <c r="G20" i="2"/>
  <c r="G19" i="2"/>
  <c r="O15" i="2"/>
  <c r="N15" i="2"/>
  <c r="M15" i="2"/>
  <c r="J15" i="2"/>
  <c r="I15" i="2"/>
  <c r="G66" i="1"/>
  <c r="A80" i="1"/>
  <c r="E133" i="1"/>
  <c r="G133" i="1"/>
  <c r="G131" i="1"/>
  <c r="G130" i="1"/>
  <c r="E127" i="1"/>
  <c r="G47" i="1"/>
  <c r="G125" i="1"/>
  <c r="G122" i="1"/>
  <c r="N67" i="1"/>
  <c r="M66" i="1"/>
  <c r="D109" i="1"/>
  <c r="C109" i="1"/>
  <c r="E101" i="1"/>
  <c r="D101" i="1"/>
  <c r="C101" i="1"/>
  <c r="E94" i="1"/>
  <c r="J60" i="1"/>
  <c r="C94" i="1"/>
  <c r="D89" i="1"/>
  <c r="C89" i="1"/>
  <c r="N69" i="1"/>
  <c r="K69" i="1"/>
  <c r="J69" i="1"/>
  <c r="I66" i="1"/>
  <c r="I67" i="1"/>
  <c r="I68" i="1"/>
  <c r="I69" i="1"/>
  <c r="G71" i="1"/>
  <c r="G69" i="1"/>
  <c r="G68" i="1"/>
  <c r="G67" i="1"/>
  <c r="N61" i="1"/>
  <c r="K60" i="1"/>
  <c r="J61" i="1"/>
  <c r="I60" i="1"/>
  <c r="I61" i="1"/>
  <c r="G61" i="1"/>
  <c r="G60" i="1"/>
  <c r="E57" i="1"/>
  <c r="O57" i="1" s="1"/>
  <c r="D57" i="1"/>
  <c r="N57" i="1"/>
  <c r="I57" i="1"/>
  <c r="J57" i="1"/>
  <c r="O20" i="1"/>
  <c r="O24" i="1"/>
  <c r="O28" i="1"/>
  <c r="O37" i="1"/>
  <c r="N24" i="1"/>
  <c r="N37" i="1"/>
  <c r="M20" i="1"/>
  <c r="M24" i="1"/>
  <c r="M28" i="1"/>
  <c r="M37" i="1"/>
  <c r="K22" i="1"/>
  <c r="K20" i="1"/>
  <c r="K24" i="1"/>
  <c r="K25" i="1"/>
  <c r="K28" i="1"/>
  <c r="K32" i="1"/>
  <c r="K37" i="1"/>
  <c r="K41" i="1"/>
  <c r="J19" i="1"/>
  <c r="J20" i="1"/>
  <c r="J24" i="1"/>
  <c r="J25" i="1"/>
  <c r="J28" i="1"/>
  <c r="J32" i="1"/>
  <c r="J37" i="1"/>
  <c r="J41" i="1"/>
  <c r="I19" i="1"/>
  <c r="I20" i="1"/>
  <c r="I24" i="1"/>
  <c r="I25" i="1"/>
  <c r="I28" i="1"/>
  <c r="I32" i="1"/>
  <c r="I37" i="1"/>
  <c r="I41" i="1"/>
  <c r="G41" i="1"/>
  <c r="G37" i="1"/>
  <c r="G32" i="1"/>
  <c r="G28" i="1"/>
  <c r="G25" i="1"/>
  <c r="G24" i="1"/>
  <c r="G20" i="1"/>
  <c r="G19" i="1"/>
  <c r="N15" i="1"/>
  <c r="M15" i="1"/>
  <c r="K15" i="1"/>
  <c r="J15" i="1"/>
  <c r="I15" i="1"/>
  <c r="N60" i="1"/>
  <c r="N66" i="1"/>
  <c r="N68" i="1"/>
  <c r="C98" i="1"/>
  <c r="K57" i="1"/>
  <c r="K68" i="1"/>
  <c r="O48" i="1"/>
  <c r="O47" i="1"/>
  <c r="M41" i="1"/>
  <c r="M32" i="1"/>
  <c r="M25" i="1"/>
  <c r="O41" i="1"/>
  <c r="O32" i="1"/>
  <c r="O25" i="1"/>
  <c r="O19" i="1"/>
  <c r="O22" i="1" s="1"/>
  <c r="M57" i="1"/>
  <c r="K61" i="1"/>
  <c r="K67" i="1"/>
  <c r="G117" i="1"/>
  <c r="K61" i="2"/>
  <c r="N67" i="4"/>
  <c r="N68" i="4"/>
  <c r="N60" i="4"/>
  <c r="N57" i="2"/>
  <c r="J57" i="2"/>
  <c r="M47" i="1"/>
  <c r="M48" i="1"/>
  <c r="C93" i="2"/>
  <c r="G118" i="2"/>
  <c r="O69" i="2"/>
  <c r="O61" i="2"/>
  <c r="O66" i="2"/>
  <c r="O71" i="2" s="1"/>
  <c r="O68" i="2"/>
  <c r="O60" i="2"/>
  <c r="O63" i="2" s="1"/>
  <c r="J67" i="4"/>
  <c r="E95" i="4"/>
  <c r="E96" i="4" s="1"/>
  <c r="K68" i="4"/>
  <c r="K60" i="4"/>
  <c r="K63" i="4" s="1"/>
  <c r="K66" i="4"/>
  <c r="K71" i="4"/>
  <c r="G22" i="4"/>
  <c r="J57" i="4" l="1"/>
  <c r="E93" i="2"/>
  <c r="K60" i="2"/>
  <c r="K63" i="2" s="1"/>
  <c r="O41" i="4"/>
  <c r="O25" i="4"/>
  <c r="O19" i="4"/>
  <c r="O22" i="4" s="1"/>
  <c r="O26" i="4" s="1"/>
  <c r="O30" i="4" s="1"/>
  <c r="O35" i="4" s="1"/>
  <c r="O39" i="4" s="1"/>
  <c r="O43" i="4" s="1"/>
  <c r="O67" i="4"/>
  <c r="G119" i="4"/>
  <c r="G135" i="4"/>
  <c r="O47" i="4"/>
  <c r="K67" i="2"/>
  <c r="K66" i="2"/>
  <c r="K71" i="2" s="1"/>
  <c r="O66" i="1"/>
  <c r="O71" i="1" s="1"/>
  <c r="O68" i="1"/>
  <c r="O60" i="1"/>
  <c r="O63" i="1" s="1"/>
  <c r="O67" i="1"/>
  <c r="O69" i="1"/>
  <c r="O61" i="1"/>
  <c r="O32" i="4"/>
  <c r="O20" i="4"/>
  <c r="M57" i="4"/>
  <c r="O60" i="4"/>
  <c r="O63" i="4" s="1"/>
  <c r="O69" i="4"/>
  <c r="K69" i="2"/>
  <c r="O28" i="4"/>
  <c r="K57" i="2"/>
  <c r="M28" i="4"/>
  <c r="N24" i="4"/>
  <c r="N41" i="4"/>
  <c r="M24" i="4"/>
  <c r="M41" i="4"/>
  <c r="M25" i="4"/>
  <c r="M32" i="4"/>
  <c r="M20" i="4"/>
  <c r="M22" i="4" s="1"/>
  <c r="N63" i="1"/>
  <c r="G127" i="1"/>
  <c r="M71" i="4"/>
  <c r="J22" i="4"/>
  <c r="J26" i="4" s="1"/>
  <c r="J30" i="4" s="1"/>
  <c r="J35" i="4" s="1"/>
  <c r="J39" i="4" s="1"/>
  <c r="J43" i="4" s="1"/>
  <c r="I22" i="4"/>
  <c r="I26" i="4" s="1"/>
  <c r="I30" i="4" s="1"/>
  <c r="I35" i="4" s="1"/>
  <c r="I39" i="4" s="1"/>
  <c r="I43" i="4" s="1"/>
  <c r="O26" i="1"/>
  <c r="O30" i="1" s="1"/>
  <c r="O35" i="1" s="1"/>
  <c r="O39" i="1" s="1"/>
  <c r="O43" i="1" s="1"/>
  <c r="K63" i="1"/>
  <c r="O47" i="2"/>
  <c r="G71" i="2"/>
  <c r="J22" i="2"/>
  <c r="J26" i="2" s="1"/>
  <c r="J30" i="2" s="1"/>
  <c r="J35" i="2" s="1"/>
  <c r="J39" i="2" s="1"/>
  <c r="J43" i="2" s="1"/>
  <c r="G127" i="2"/>
  <c r="D100" i="7"/>
  <c r="G43" i="7"/>
  <c r="D99" i="7"/>
  <c r="D92" i="6"/>
  <c r="D91" i="6"/>
  <c r="G39" i="6"/>
  <c r="C98" i="5"/>
  <c r="C99" i="5"/>
  <c r="E98" i="5"/>
  <c r="E99" i="5"/>
  <c r="G35" i="5"/>
  <c r="D96" i="5"/>
  <c r="D95" i="5"/>
  <c r="G95" i="5" s="1"/>
  <c r="N28" i="1"/>
  <c r="N19" i="1"/>
  <c r="J22" i="1"/>
  <c r="J26" i="1" s="1"/>
  <c r="J30" i="1" s="1"/>
  <c r="J35" i="1" s="1"/>
  <c r="J39" i="1" s="1"/>
  <c r="J43" i="1" s="1"/>
  <c r="N37" i="2"/>
  <c r="N28" i="2"/>
  <c r="N24" i="2"/>
  <c r="N19" i="2"/>
  <c r="N22" i="2" s="1"/>
  <c r="G63" i="2"/>
  <c r="J60" i="2"/>
  <c r="J67" i="2"/>
  <c r="I63" i="1"/>
  <c r="M22" i="1"/>
  <c r="M26" i="1" s="1"/>
  <c r="M30" i="1" s="1"/>
  <c r="M35" i="1" s="1"/>
  <c r="M39" i="1" s="1"/>
  <c r="M43" i="1" s="1"/>
  <c r="C97" i="2"/>
  <c r="C95" i="2"/>
  <c r="C96" i="2"/>
  <c r="N66" i="4"/>
  <c r="N61" i="4"/>
  <c r="N63" i="4" s="1"/>
  <c r="N69" i="4"/>
  <c r="G71" i="4"/>
  <c r="G129" i="4"/>
  <c r="M63" i="4"/>
  <c r="C99" i="4"/>
  <c r="C93" i="4"/>
  <c r="G22" i="1"/>
  <c r="E95" i="1"/>
  <c r="G26" i="1"/>
  <c r="K26" i="1"/>
  <c r="K30" i="1" s="1"/>
  <c r="K35" i="1" s="1"/>
  <c r="K39" i="1" s="1"/>
  <c r="K43" i="1" s="1"/>
  <c r="E97" i="2"/>
  <c r="E94" i="2"/>
  <c r="E35" i="2"/>
  <c r="E39" i="2" s="1"/>
  <c r="E91" i="2" s="1"/>
  <c r="K26" i="2"/>
  <c r="K30" i="2" s="1"/>
  <c r="K35" i="2" s="1"/>
  <c r="K39" i="2" s="1"/>
  <c r="K43" i="2" s="1"/>
  <c r="E97" i="4"/>
  <c r="E35" i="4"/>
  <c r="E39" i="4" s="1"/>
  <c r="E92" i="4" s="1"/>
  <c r="N48" i="4"/>
  <c r="N25" i="4"/>
  <c r="J60" i="4"/>
  <c r="J61" i="4"/>
  <c r="J66" i="4"/>
  <c r="G26" i="4"/>
  <c r="N47" i="4"/>
  <c r="N20" i="4"/>
  <c r="N32" i="4"/>
  <c r="N19" i="4"/>
  <c r="N37" i="4"/>
  <c r="G128" i="4"/>
  <c r="D94" i="4"/>
  <c r="J69" i="4"/>
  <c r="J68" i="4"/>
  <c r="I61" i="4"/>
  <c r="I67" i="4"/>
  <c r="I60" i="4"/>
  <c r="I68" i="4"/>
  <c r="G30" i="4"/>
  <c r="D98" i="4"/>
  <c r="D95" i="4"/>
  <c r="C92" i="4"/>
  <c r="M41" i="2"/>
  <c r="M32" i="2"/>
  <c r="M25" i="2"/>
  <c r="M20" i="2"/>
  <c r="M22" i="2" s="1"/>
  <c r="M61" i="2"/>
  <c r="M69" i="2"/>
  <c r="M67" i="2"/>
  <c r="M60" i="2"/>
  <c r="M68" i="2"/>
  <c r="I61" i="2"/>
  <c r="I68" i="2"/>
  <c r="I60" i="2"/>
  <c r="I67" i="2"/>
  <c r="I69" i="2"/>
  <c r="I22" i="2"/>
  <c r="I26" i="2" s="1"/>
  <c r="I30" i="2" s="1"/>
  <c r="I35" i="2" s="1"/>
  <c r="I39" i="2" s="1"/>
  <c r="I43" i="2" s="1"/>
  <c r="J66" i="2"/>
  <c r="J68" i="2"/>
  <c r="J61" i="2"/>
  <c r="J69" i="2"/>
  <c r="N63" i="2"/>
  <c r="N71" i="2"/>
  <c r="G26" i="2"/>
  <c r="G22" i="2"/>
  <c r="N41" i="1"/>
  <c r="N32" i="1"/>
  <c r="N25" i="1"/>
  <c r="N20" i="1"/>
  <c r="N71" i="1"/>
  <c r="J66" i="1"/>
  <c r="G63" i="1"/>
  <c r="J67" i="1"/>
  <c r="J63" i="1"/>
  <c r="D94" i="1"/>
  <c r="J68" i="1"/>
  <c r="D98" i="1"/>
  <c r="D92" i="1"/>
  <c r="G30" i="1"/>
  <c r="D95" i="1"/>
  <c r="M60" i="1"/>
  <c r="M69" i="1"/>
  <c r="M67" i="1"/>
  <c r="M61" i="1"/>
  <c r="M68" i="1"/>
  <c r="I71" i="1"/>
  <c r="C95" i="1"/>
  <c r="I22" i="1"/>
  <c r="I26" i="1" s="1"/>
  <c r="I30" i="1" s="1"/>
  <c r="I35" i="1" s="1"/>
  <c r="I39" i="1" s="1"/>
  <c r="I43" i="1" s="1"/>
  <c r="C91" i="2"/>
  <c r="C92" i="2"/>
  <c r="E92" i="2"/>
  <c r="E43" i="2"/>
  <c r="C93" i="1"/>
  <c r="C92" i="1"/>
  <c r="C98" i="4"/>
  <c r="C95" i="4"/>
  <c r="K66" i="1"/>
  <c r="K71" i="1" s="1"/>
  <c r="I57" i="2"/>
  <c r="N47" i="2"/>
  <c r="M47" i="4"/>
  <c r="N22" i="1" l="1"/>
  <c r="M26" i="4"/>
  <c r="M30" i="4" s="1"/>
  <c r="M35" i="4" s="1"/>
  <c r="M39" i="4" s="1"/>
  <c r="M43" i="4" s="1"/>
  <c r="E93" i="4"/>
  <c r="J63" i="2"/>
  <c r="G35" i="4"/>
  <c r="E43" i="4"/>
  <c r="I63" i="4"/>
  <c r="M63" i="2"/>
  <c r="M26" i="2"/>
  <c r="M30" i="2" s="1"/>
  <c r="M35" i="2" s="1"/>
  <c r="M39" i="2" s="1"/>
  <c r="M43" i="2" s="1"/>
  <c r="N26" i="2"/>
  <c r="N30" i="2" s="1"/>
  <c r="N35" i="2" s="1"/>
  <c r="N39" i="2" s="1"/>
  <c r="N43" i="2" s="1"/>
  <c r="N26" i="1"/>
  <c r="N30" i="1" s="1"/>
  <c r="N35" i="1" s="1"/>
  <c r="N39" i="1" s="1"/>
  <c r="N43" i="1" s="1"/>
  <c r="N71" i="4"/>
  <c r="I71" i="4"/>
  <c r="N22" i="4"/>
  <c r="N26" i="4" s="1"/>
  <c r="N30" i="4" s="1"/>
  <c r="N35" i="4" s="1"/>
  <c r="N39" i="4" s="1"/>
  <c r="N43" i="4" s="1"/>
  <c r="E98" i="1"/>
  <c r="D99" i="6"/>
  <c r="G43" i="6"/>
  <c r="D98" i="6"/>
  <c r="D92" i="5"/>
  <c r="D91" i="5"/>
  <c r="G39" i="5"/>
  <c r="J71" i="4"/>
  <c r="C100" i="4"/>
  <c r="E95" i="2"/>
  <c r="E96" i="2"/>
  <c r="G39" i="4"/>
  <c r="J63" i="4"/>
  <c r="D97" i="4"/>
  <c r="D96" i="4"/>
  <c r="G96" i="4" s="1"/>
  <c r="D92" i="4"/>
  <c r="G43" i="4"/>
  <c r="D93" i="4"/>
  <c r="M71" i="2"/>
  <c r="I63" i="2"/>
  <c r="I71" i="2"/>
  <c r="J71" i="2"/>
  <c r="G30" i="2"/>
  <c r="D94" i="2"/>
  <c r="D97" i="2"/>
  <c r="J71" i="1"/>
  <c r="D93" i="1"/>
  <c r="D97" i="1"/>
  <c r="D96" i="1"/>
  <c r="D99" i="1"/>
  <c r="D100" i="1"/>
  <c r="M63" i="1"/>
  <c r="M71" i="1"/>
  <c r="C97" i="1"/>
  <c r="C96" i="1"/>
  <c r="C100" i="1"/>
  <c r="C99" i="1"/>
  <c r="E96" i="1"/>
  <c r="E97" i="1"/>
  <c r="C97" i="4"/>
  <c r="C96" i="4"/>
  <c r="E98" i="2"/>
  <c r="E99" i="2"/>
  <c r="G35" i="1"/>
  <c r="E99" i="4"/>
  <c r="E100" i="4"/>
  <c r="C99" i="2"/>
  <c r="C98" i="2"/>
  <c r="D99" i="5" l="1"/>
  <c r="G43" i="5"/>
  <c r="D98" i="5"/>
  <c r="G96" i="1"/>
  <c r="D99" i="4"/>
  <c r="D100" i="4"/>
  <c r="D96" i="2"/>
  <c r="D95" i="2"/>
  <c r="G95" i="2" s="1"/>
  <c r="G35" i="2"/>
  <c r="E92" i="1"/>
  <c r="E93" i="1"/>
  <c r="G39" i="1"/>
  <c r="D92" i="2" l="1"/>
  <c r="D91" i="2"/>
  <c r="G39" i="2"/>
  <c r="E100" i="1"/>
  <c r="E99" i="1"/>
  <c r="G43" i="1"/>
  <c r="D98" i="2" l="1"/>
  <c r="D99" i="2"/>
  <c r="G43" i="2"/>
</calcChain>
</file>

<file path=xl/sharedStrings.xml><?xml version="1.0" encoding="utf-8"?>
<sst xmlns="http://schemas.openxmlformats.org/spreadsheetml/2006/main" count="532" uniqueCount="89">
  <si>
    <t>REGNSKABSSAMMENDRAG - POTTEPLANTEGARTNERIER MED UNDER 10.000 KVM.</t>
  </si>
  <si>
    <t>RESULTATOPGØRELSE</t>
  </si>
  <si>
    <t>Gennemsnit pr. gartneri</t>
  </si>
  <si>
    <t>Gennemsnit pr. kvm.</t>
  </si>
  <si>
    <t>(I 1.000 DKK)</t>
  </si>
  <si>
    <t>(i %)</t>
  </si>
  <si>
    <t>Index</t>
  </si>
  <si>
    <t>(DKK)</t>
  </si>
  <si>
    <t>OMSÆTNING</t>
  </si>
  <si>
    <t>Salgsomkostninger</t>
  </si>
  <si>
    <t>NETTOOMSÆTNING</t>
  </si>
  <si>
    <t>Personaleomkostninger</t>
  </si>
  <si>
    <t>Produktionsomkostninger</t>
  </si>
  <si>
    <t>Energiomkostninger</t>
  </si>
  <si>
    <t>DÆKNINGSBIDRAG</t>
  </si>
  <si>
    <t>Kapacitetsomkostninger</t>
  </si>
  <si>
    <t>RES. FØR AFSKRIVNINGER</t>
  </si>
  <si>
    <t>Afskrivninger</t>
  </si>
  <si>
    <t>DRIFTSRESULTAT</t>
  </si>
  <si>
    <t>Finansiering, netto</t>
  </si>
  <si>
    <t>RESULTAT PRIMÆR DRIFT</t>
  </si>
  <si>
    <t>Udgiftsført indehaverløn</t>
  </si>
  <si>
    <t>BALANCE</t>
  </si>
  <si>
    <t>AKTIVER</t>
  </si>
  <si>
    <t>Anlægsaktiver</t>
  </si>
  <si>
    <t>Omsætningsaktiver</t>
  </si>
  <si>
    <t>AKTIVER I ALT</t>
  </si>
  <si>
    <t>PASSIVER</t>
  </si>
  <si>
    <t>Egenkapital</t>
  </si>
  <si>
    <t>PASSIVER I ALT</t>
  </si>
  <si>
    <t>BEREGNEDE NØGLETAL</t>
  </si>
  <si>
    <t>Afkastningsgrad</t>
  </si>
  <si>
    <t>Aktivernes omsætningshast.</t>
  </si>
  <si>
    <t>Dækningsgrad</t>
  </si>
  <si>
    <t>Nulpunktsomsætning (t.kr.)</t>
  </si>
  <si>
    <t>Sikkerhedsmargin</t>
  </si>
  <si>
    <t>Kapacitetsgrad</t>
  </si>
  <si>
    <t>Forrentning af primær drift</t>
  </si>
  <si>
    <t>Egenkapitalens forrentning</t>
  </si>
  <si>
    <t>Fremmedkapitalens forrentning</t>
  </si>
  <si>
    <t>Likviditetsgrad</t>
  </si>
  <si>
    <t>ØVRIGE OPLYSNINGER</t>
  </si>
  <si>
    <t>AREALOPLYSNINGER I KVM.</t>
  </si>
  <si>
    <t>Areal drivhuse primo</t>
  </si>
  <si>
    <t>Bygget i året</t>
  </si>
  <si>
    <t xml:space="preserve">Købt areal </t>
  </si>
  <si>
    <t>Solgt eller nedrevet areal</t>
  </si>
  <si>
    <t>Areal drivhuse ultimo</t>
  </si>
  <si>
    <t>Lejet areal</t>
  </si>
  <si>
    <t>Frilandsareal (ej i årets gns.)</t>
  </si>
  <si>
    <t>Benyttet areal brutto i gns.</t>
  </si>
  <si>
    <t>LØNOPLYSNINGER</t>
  </si>
  <si>
    <t>Timer lønnet medhjælp</t>
  </si>
  <si>
    <t>Indirekte løn (t.kr.)</t>
  </si>
  <si>
    <t>Gennemsnitlig kostpris pr. time</t>
  </si>
  <si>
    <t>INVESTERINGSOPLYSNING</t>
  </si>
  <si>
    <t>Investering i driftsbygninger</t>
  </si>
  <si>
    <t>Investering i driftsmateriel m.v.</t>
  </si>
  <si>
    <t>Investering i alt (t.kr.)</t>
  </si>
  <si>
    <t>SUPPL. OPLYSNINGER</t>
  </si>
  <si>
    <t>REGNSKABSSAMMENDRAG - POTTEPLANTEGARTNERIER MED OVER 10.000 KVM.</t>
  </si>
  <si>
    <t xml:space="preserve">REGNSKABSSAMMENDRAG - ANDRE GARTNERIER </t>
  </si>
  <si>
    <t>REGNSKABSSAMMENDRAG - ANDRE GARTNERIER</t>
  </si>
  <si>
    <t>Egne</t>
  </si>
  <si>
    <t>Gartner Blomst</t>
  </si>
  <si>
    <t>Forskel</t>
  </si>
  <si>
    <t>Timer lønnet medhjælp pr. kvm.</t>
  </si>
  <si>
    <t>Hensatte forpligtelser</t>
  </si>
  <si>
    <t>Langfristede gældsforpligtelser</t>
  </si>
  <si>
    <t>Kortfristede gældsforpligtelser</t>
  </si>
  <si>
    <t>Indeholdt i kapacitetsomk.:</t>
  </si>
  <si>
    <t>Produktionsløn</t>
  </si>
  <si>
    <t>Reparation/vedligeholdelse</t>
  </si>
  <si>
    <t>DRIFTSRESULTAT - EBIT</t>
  </si>
  <si>
    <t>Overskudsgrad - EBIT-margin</t>
  </si>
  <si>
    <t>- EBITDA</t>
  </si>
  <si>
    <t xml:space="preserve"> - EBITDA</t>
  </si>
  <si>
    <t>Areal i gns.</t>
  </si>
  <si>
    <t>Best Prac</t>
  </si>
  <si>
    <t>Gartneriet Blomst</t>
  </si>
  <si>
    <t xml:space="preserve">PK Revision      Rugårdsvej 46C      5000 Odense C      Telefon 65 48 73 00      www.pkrevision.dk     </t>
  </si>
  <si>
    <t>REGNSKABSSAMMENDRAG - MEGAGARTNERIER MED OVER 20.000 KVM.</t>
  </si>
  <si>
    <t>REGNSKABSSAMMENDRAG - POTTEPLANTEGARTNERIER MELLEM 10.000 og 20.000 KVM.</t>
  </si>
  <si>
    <t xml:space="preserve">REGNSKABSSAMMENDRAG - ALLE GARTNERIER </t>
  </si>
  <si>
    <t>u/10.000</t>
  </si>
  <si>
    <t>Best prac</t>
  </si>
  <si>
    <t>o/10.000</t>
  </si>
  <si>
    <t>10.-20.000</t>
  </si>
  <si>
    <t>o/20.000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</si>
</sst>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63"/>
      <name val="Times New Roman"/>
      <family val="1"/>
    </font>
    <font>
      <sz val="10"/>
      <name val="Times New Roman"/>
      <family val="1"/>
    </font>
    <font>
      <b/>
      <sz val="16"/>
      <color indexed="3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10"/>
      <color indexed="5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2"/>
      <name val="Times New Roman"/>
      <family val="1"/>
    </font>
    <font>
      <sz val="7"/>
      <color indexed="12"/>
      <name val="Times New Roman"/>
      <family val="1"/>
    </font>
    <font>
      <sz val="7"/>
      <color indexed="18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164">
    <xf numFmtId="0" fontId="0" fillId="0" borderId="0" xfId="0"/>
    <xf numFmtId="0" fontId="3" fillId="0" borderId="0" xfId="0" applyFont="1" applyAlignment="1">
      <alignment horizontal="center"/>
    </xf>
    <xf numFmtId="0" fontId="10" fillId="0" borderId="1" xfId="0" applyFont="1" applyBorder="1"/>
    <xf numFmtId="0" fontId="4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0" fillId="0" borderId="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"/>
    </xf>
    <xf numFmtId="0" fontId="10" fillId="0" borderId="8" xfId="0" applyFont="1" applyFill="1" applyBorder="1"/>
    <xf numFmtId="0" fontId="10" fillId="0" borderId="8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8" xfId="0" applyFont="1" applyFill="1" applyBorder="1" applyAlignment="1">
      <alignment horizontal="center"/>
    </xf>
    <xf numFmtId="0" fontId="9" fillId="0" borderId="0" xfId="0" applyFont="1" applyFill="1"/>
    <xf numFmtId="0" fontId="10" fillId="0" borderId="9" xfId="0" applyFont="1" applyBorder="1"/>
    <xf numFmtId="0" fontId="9" fillId="0" borderId="10" xfId="0" applyFont="1" applyBorder="1"/>
    <xf numFmtId="3" fontId="10" fillId="0" borderId="8" xfId="0" applyNumberFormat="1" applyFont="1" applyFill="1" applyBorder="1"/>
    <xf numFmtId="3" fontId="10" fillId="2" borderId="8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0" fontId="10" fillId="0" borderId="4" xfId="0" applyFont="1" applyBorder="1"/>
    <xf numFmtId="3" fontId="10" fillId="0" borderId="4" xfId="0" applyNumberFormat="1" applyFont="1" applyBorder="1"/>
    <xf numFmtId="3" fontId="11" fillId="2" borderId="4" xfId="0" applyNumberFormat="1" applyFont="1" applyFill="1" applyBorder="1" applyProtection="1">
      <protection locked="0"/>
    </xf>
    <xf numFmtId="9" fontId="10" fillId="2" borderId="4" xfId="1" applyNumberFormat="1" applyFont="1" applyFill="1" applyBorder="1"/>
    <xf numFmtId="165" fontId="10" fillId="0" borderId="4" xfId="0" applyNumberFormat="1" applyFont="1" applyBorder="1"/>
    <xf numFmtId="165" fontId="10" fillId="2" borderId="4" xfId="0" applyNumberFormat="1" applyFont="1" applyFill="1" applyBorder="1"/>
    <xf numFmtId="3" fontId="10" fillId="2" borderId="4" xfId="0" applyNumberFormat="1" applyFont="1" applyFill="1" applyBorder="1"/>
    <xf numFmtId="0" fontId="9" fillId="0" borderId="7" xfId="0" applyFont="1" applyBorder="1"/>
    <xf numFmtId="3" fontId="9" fillId="0" borderId="7" xfId="0" applyNumberFormat="1" applyFont="1" applyBorder="1"/>
    <xf numFmtId="3" fontId="12" fillId="2" borderId="7" xfId="0" applyNumberFormat="1" applyFont="1" applyFill="1" applyBorder="1" applyProtection="1">
      <protection locked="0"/>
    </xf>
    <xf numFmtId="164" fontId="9" fillId="2" borderId="7" xfId="1" applyNumberFormat="1" applyFont="1" applyFill="1" applyBorder="1"/>
    <xf numFmtId="165" fontId="9" fillId="0" borderId="7" xfId="0" applyNumberFormat="1" applyFont="1" applyBorder="1"/>
    <xf numFmtId="165" fontId="9" fillId="2" borderId="7" xfId="0" applyNumberFormat="1" applyFont="1" applyFill="1" applyBorder="1"/>
    <xf numFmtId="3" fontId="9" fillId="2" borderId="7" xfId="0" applyNumberFormat="1" applyFont="1" applyFill="1" applyBorder="1"/>
    <xf numFmtId="9" fontId="9" fillId="2" borderId="7" xfId="1" applyNumberFormat="1" applyFont="1" applyFill="1" applyBorder="1"/>
    <xf numFmtId="0" fontId="10" fillId="0" borderId="7" xfId="0" applyFont="1" applyBorder="1"/>
    <xf numFmtId="3" fontId="10" fillId="0" borderId="7" xfId="0" applyNumberFormat="1" applyFont="1" applyBorder="1"/>
    <xf numFmtId="3" fontId="10" fillId="2" borderId="7" xfId="0" applyNumberFormat="1" applyFont="1" applyFill="1" applyBorder="1"/>
    <xf numFmtId="164" fontId="10" fillId="2" borderId="7" xfId="1" applyNumberFormat="1" applyFont="1" applyFill="1" applyBorder="1"/>
    <xf numFmtId="165" fontId="10" fillId="0" borderId="7" xfId="0" applyNumberFormat="1" applyFont="1" applyBorder="1"/>
    <xf numFmtId="165" fontId="10" fillId="2" borderId="7" xfId="0" applyNumberFormat="1" applyFont="1" applyFill="1" applyBorder="1"/>
    <xf numFmtId="0" fontId="10" fillId="0" borderId="7" xfId="0" quotePrefix="1" applyFont="1" applyBorder="1"/>
    <xf numFmtId="0" fontId="10" fillId="0" borderId="11" xfId="0" applyFont="1" applyBorder="1"/>
    <xf numFmtId="3" fontId="10" fillId="0" borderId="11" xfId="0" applyNumberFormat="1" applyFont="1" applyBorder="1"/>
    <xf numFmtId="3" fontId="10" fillId="2" borderId="11" xfId="0" applyNumberFormat="1" applyFont="1" applyFill="1" applyBorder="1"/>
    <xf numFmtId="164" fontId="10" fillId="2" borderId="11" xfId="1" applyNumberFormat="1" applyFont="1" applyFill="1" applyBorder="1"/>
    <xf numFmtId="165" fontId="10" fillId="0" borderId="11" xfId="0" applyNumberFormat="1" applyFont="1" applyBorder="1"/>
    <xf numFmtId="165" fontId="10" fillId="2" borderId="11" xfId="0" applyNumberFormat="1" applyFont="1" applyFill="1" applyBorder="1"/>
    <xf numFmtId="165" fontId="9" fillId="0" borderId="0" xfId="0" applyNumberFormat="1" applyFont="1"/>
    <xf numFmtId="3" fontId="9" fillId="0" borderId="4" xfId="0" applyNumberFormat="1" applyFont="1" applyBorder="1"/>
    <xf numFmtId="3" fontId="9" fillId="2" borderId="4" xfId="0" applyNumberFormat="1" applyFont="1" applyFill="1" applyBorder="1"/>
    <xf numFmtId="0" fontId="9" fillId="2" borderId="4" xfId="0" applyFont="1" applyFill="1" applyBorder="1"/>
    <xf numFmtId="165" fontId="9" fillId="0" borderId="4" xfId="0" applyNumberFormat="1" applyFont="1" applyBorder="1"/>
    <xf numFmtId="165" fontId="9" fillId="2" borderId="4" xfId="0" applyNumberFormat="1" applyFont="1" applyFill="1" applyBorder="1"/>
    <xf numFmtId="0" fontId="9" fillId="0" borderId="11" xfId="0" applyFont="1" applyBorder="1"/>
    <xf numFmtId="3" fontId="9" fillId="0" borderId="11" xfId="0" applyNumberFormat="1" applyFont="1" applyBorder="1"/>
    <xf numFmtId="3" fontId="12" fillId="2" borderId="11" xfId="0" applyNumberFormat="1" applyFont="1" applyFill="1" applyBorder="1" applyProtection="1">
      <protection locked="0"/>
    </xf>
    <xf numFmtId="164" fontId="9" fillId="2" borderId="11" xfId="1" applyNumberFormat="1" applyFont="1" applyFill="1" applyBorder="1"/>
    <xf numFmtId="165" fontId="9" fillId="0" borderId="11" xfId="0" applyNumberFormat="1" applyFont="1" applyBorder="1"/>
    <xf numFmtId="165" fontId="9" fillId="2" borderId="11" xfId="0" applyNumberFormat="1" applyFont="1" applyFill="1" applyBorder="1"/>
    <xf numFmtId="3" fontId="9" fillId="2" borderId="11" xfId="0" applyNumberFormat="1" applyFont="1" applyFill="1" applyBorder="1"/>
    <xf numFmtId="0" fontId="9" fillId="0" borderId="12" xfId="0" applyFont="1" applyBorder="1"/>
    <xf numFmtId="3" fontId="9" fillId="0" borderId="13" xfId="0" applyNumberFormat="1" applyFont="1" applyBorder="1"/>
    <xf numFmtId="3" fontId="12" fillId="3" borderId="13" xfId="0" applyNumberFormat="1" applyFont="1" applyFill="1" applyBorder="1" applyProtection="1">
      <protection locked="0"/>
    </xf>
    <xf numFmtId="0" fontId="9" fillId="3" borderId="0" xfId="0" applyFont="1" applyFill="1"/>
    <xf numFmtId="164" fontId="9" fillId="3" borderId="0" xfId="1" applyNumberFormat="1" applyFont="1" applyFill="1" applyBorder="1"/>
    <xf numFmtId="0" fontId="9" fillId="0" borderId="9" xfId="0" applyFont="1" applyBorder="1"/>
    <xf numFmtId="3" fontId="9" fillId="0" borderId="8" xfId="0" applyNumberFormat="1" applyFont="1" applyBorder="1"/>
    <xf numFmtId="3" fontId="12" fillId="2" borderId="8" xfId="0" applyNumberFormat="1" applyFont="1" applyFill="1" applyBorder="1" applyProtection="1">
      <protection locked="0"/>
    </xf>
    <xf numFmtId="0" fontId="9" fillId="0" borderId="4" xfId="0" applyFont="1" applyBorder="1"/>
    <xf numFmtId="165" fontId="9" fillId="3" borderId="7" xfId="0" applyNumberFormat="1" applyFont="1" applyFill="1" applyBorder="1"/>
    <xf numFmtId="3" fontId="9" fillId="3" borderId="7" xfId="0" applyNumberFormat="1" applyFont="1" applyFill="1" applyBorder="1"/>
    <xf numFmtId="165" fontId="10" fillId="3" borderId="11" xfId="0" applyNumberFormat="1" applyFont="1" applyFill="1" applyBorder="1"/>
    <xf numFmtId="3" fontId="10" fillId="3" borderId="11" xfId="0" applyNumberFormat="1" applyFont="1" applyFill="1" applyBorder="1"/>
    <xf numFmtId="164" fontId="9" fillId="0" borderId="0" xfId="1" applyNumberFormat="1" applyFont="1"/>
    <xf numFmtId="165" fontId="9" fillId="3" borderId="0" xfId="0" applyNumberFormat="1" applyFont="1" applyFill="1"/>
    <xf numFmtId="164" fontId="9" fillId="2" borderId="4" xfId="1" applyNumberFormat="1" applyFont="1" applyFill="1" applyBorder="1"/>
    <xf numFmtId="165" fontId="9" fillId="3" borderId="4" xfId="0" applyNumberFormat="1" applyFont="1" applyFill="1" applyBorder="1"/>
    <xf numFmtId="0" fontId="9" fillId="2" borderId="7" xfId="0" applyFont="1" applyFill="1" applyBorder="1"/>
    <xf numFmtId="4" fontId="9" fillId="3" borderId="7" xfId="0" applyNumberFormat="1" applyFont="1" applyFill="1" applyBorder="1"/>
    <xf numFmtId="4" fontId="9" fillId="2" borderId="7" xfId="0" applyNumberFormat="1" applyFont="1" applyFill="1" applyBorder="1"/>
    <xf numFmtId="165" fontId="9" fillId="0" borderId="7" xfId="0" applyNumberFormat="1" applyFont="1" applyFill="1" applyBorder="1"/>
    <xf numFmtId="3" fontId="9" fillId="3" borderId="11" xfId="0" applyNumberFormat="1" applyFont="1" applyFill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3" fontId="11" fillId="2" borderId="11" xfId="0" applyNumberFormat="1" applyFont="1" applyFill="1" applyBorder="1" applyProtection="1">
      <protection locked="0"/>
    </xf>
    <xf numFmtId="4" fontId="9" fillId="0" borderId="7" xfId="0" applyNumberFormat="1" applyFont="1" applyBorder="1"/>
    <xf numFmtId="4" fontId="9" fillId="2" borderId="7" xfId="0" applyNumberFormat="1" applyFont="1" applyFill="1" applyBorder="1" applyProtection="1"/>
    <xf numFmtId="3" fontId="9" fillId="0" borderId="0" xfId="0" applyNumberFormat="1" applyFont="1" applyBorder="1"/>
    <xf numFmtId="0" fontId="9" fillId="0" borderId="0" xfId="0" applyFont="1" applyBorder="1"/>
    <xf numFmtId="37" fontId="9" fillId="0" borderId="0" xfId="0" applyNumberFormat="1" applyFont="1" applyFill="1" applyBorder="1"/>
    <xf numFmtId="37" fontId="12" fillId="0" borderId="0" xfId="0" applyNumberFormat="1" applyFont="1" applyFill="1" applyBorder="1" applyProtection="1">
      <protection locked="0"/>
    </xf>
    <xf numFmtId="37" fontId="9" fillId="0" borderId="0" xfId="0" applyNumberFormat="1" applyFont="1"/>
    <xf numFmtId="165" fontId="12" fillId="2" borderId="7" xfId="0" applyNumberFormat="1" applyFont="1" applyFill="1" applyBorder="1" applyProtection="1">
      <protection locked="0"/>
    </xf>
    <xf numFmtId="3" fontId="12" fillId="0" borderId="13" xfId="0" applyNumberFormat="1" applyFont="1" applyFill="1" applyBorder="1" applyProtection="1">
      <protection locked="0"/>
    </xf>
    <xf numFmtId="164" fontId="9" fillId="0" borderId="0" xfId="1" applyNumberFormat="1" applyFont="1" applyFill="1" applyBorder="1"/>
    <xf numFmtId="0" fontId="4" fillId="0" borderId="0" xfId="0" applyFont="1" applyBorder="1" applyAlignment="1">
      <alignment horizontal="center"/>
    </xf>
    <xf numFmtId="165" fontId="9" fillId="2" borderId="7" xfId="1" applyNumberFormat="1" applyFont="1" applyFill="1" applyBorder="1"/>
    <xf numFmtId="166" fontId="9" fillId="3" borderId="7" xfId="0" applyNumberFormat="1" applyFont="1" applyFill="1" applyBorder="1"/>
    <xf numFmtId="166" fontId="9" fillId="2" borderId="7" xfId="0" applyNumberFormat="1" applyFont="1" applyFill="1" applyBorder="1"/>
    <xf numFmtId="2" fontId="9" fillId="3" borderId="7" xfId="0" applyNumberFormat="1" applyFont="1" applyFill="1" applyBorder="1"/>
    <xf numFmtId="2" fontId="9" fillId="2" borderId="7" xfId="0" applyNumberFormat="1" applyFont="1" applyFill="1" applyBorder="1"/>
    <xf numFmtId="166" fontId="9" fillId="0" borderId="7" xfId="0" applyNumberFormat="1" applyFont="1" applyFill="1" applyBorder="1"/>
    <xf numFmtId="0" fontId="9" fillId="0" borderId="4" xfId="0" applyFont="1" applyFill="1" applyBorder="1"/>
    <xf numFmtId="37" fontId="9" fillId="0" borderId="4" xfId="0" applyNumberFormat="1" applyFont="1" applyBorder="1"/>
    <xf numFmtId="37" fontId="9" fillId="2" borderId="4" xfId="0" applyNumberFormat="1" applyFont="1" applyFill="1" applyBorder="1"/>
    <xf numFmtId="0" fontId="10" fillId="3" borderId="8" xfId="0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10" fillId="0" borderId="0" xfId="0" applyFont="1" applyFill="1" applyBorder="1"/>
    <xf numFmtId="0" fontId="9" fillId="0" borderId="0" xfId="0" applyFont="1" applyFill="1" applyBorder="1"/>
    <xf numFmtId="165" fontId="9" fillId="3" borderId="11" xfId="0" applyNumberFormat="1" applyFont="1" applyFill="1" applyBorder="1"/>
    <xf numFmtId="3" fontId="9" fillId="0" borderId="0" xfId="0" applyNumberFormat="1" applyFont="1" applyFill="1" applyBorder="1"/>
    <xf numFmtId="0" fontId="9" fillId="2" borderId="11" xfId="0" applyFont="1" applyFill="1" applyBorder="1"/>
    <xf numFmtId="0" fontId="4" fillId="0" borderId="0" xfId="0" applyFont="1" applyFill="1" applyBorder="1"/>
    <xf numFmtId="3" fontId="12" fillId="0" borderId="0" xfId="0" applyNumberFormat="1" applyFont="1" applyFill="1" applyBorder="1" applyProtection="1">
      <protection locked="0"/>
    </xf>
    <xf numFmtId="166" fontId="9" fillId="3" borderId="11" xfId="0" applyNumberFormat="1" applyFont="1" applyFill="1" applyBorder="1"/>
    <xf numFmtId="166" fontId="9" fillId="2" borderId="11" xfId="0" applyNumberFormat="1" applyFont="1" applyFill="1" applyBorder="1"/>
    <xf numFmtId="3" fontId="10" fillId="0" borderId="7" xfId="0" applyNumberFormat="1" applyFont="1" applyFill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7" fontId="9" fillId="0" borderId="8" xfId="2" applyNumberFormat="1" applyFont="1" applyFill="1" applyBorder="1"/>
    <xf numFmtId="3" fontId="4" fillId="0" borderId="0" xfId="0" applyNumberFormat="1" applyFont="1"/>
    <xf numFmtId="3" fontId="7" fillId="0" borderId="0" xfId="0" applyNumberFormat="1" applyFont="1"/>
    <xf numFmtId="3" fontId="10" fillId="0" borderId="2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horizontal="centerContinuous"/>
    </xf>
    <xf numFmtId="3" fontId="10" fillId="0" borderId="8" xfId="0" applyNumberFormat="1" applyFont="1" applyFill="1" applyBorder="1" applyAlignment="1">
      <alignment horizontal="center"/>
    </xf>
    <xf numFmtId="3" fontId="10" fillId="0" borderId="0" xfId="0" applyNumberFormat="1" applyFont="1"/>
    <xf numFmtId="0" fontId="10" fillId="0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</cellXfs>
  <cellStyles count="3">
    <cellStyle name="Normal" xfId="0" builtinId="0"/>
    <cellStyle name="Normal 2" xfId="2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2E7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200"/>
      <rgbColor rgb="00339966"/>
      <rgbColor rgb="00FFB3E2"/>
      <rgbColor rgb="00000000"/>
      <rgbColor rgb="00AB0069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fyer.dk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0</xdr:rowOff>
    </xdr:from>
    <xdr:to>
      <xdr:col>8</xdr:col>
      <xdr:colOff>219075</xdr:colOff>
      <xdr:row>0</xdr:row>
      <xdr:rowOff>0</xdr:rowOff>
    </xdr:to>
    <xdr:sp macro="" textlink="">
      <xdr:nvSpPr>
        <xdr:cNvPr id="1051" name="Rectangle 1"/>
        <xdr:cNvSpPr>
          <a:spLocks noChangeArrowheads="1"/>
        </xdr:cNvSpPr>
      </xdr:nvSpPr>
      <xdr:spPr bwMode="auto">
        <a:xfrm>
          <a:off x="2343150" y="0"/>
          <a:ext cx="895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276225</xdr:colOff>
      <xdr:row>0</xdr:row>
      <xdr:rowOff>0</xdr:rowOff>
    </xdr:from>
    <xdr:to>
      <xdr:col>6</xdr:col>
      <xdr:colOff>238125</xdr:colOff>
      <xdr:row>0</xdr:row>
      <xdr:rowOff>0</xdr:rowOff>
    </xdr:to>
    <xdr:sp macro="" textlink="">
      <xdr:nvSpPr>
        <xdr:cNvPr id="1052" name="Oval 2"/>
        <xdr:cNvSpPr>
          <a:spLocks noChangeArrowheads="1"/>
        </xdr:cNvSpPr>
      </xdr:nvSpPr>
      <xdr:spPr bwMode="auto">
        <a:xfrm>
          <a:off x="2343150" y="0"/>
          <a:ext cx="4095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</xdr:spPr>
    </xdr:sp>
    <xdr:clientData/>
  </xdr:twoCellAnchor>
  <xdr:twoCellAnchor>
    <xdr:from>
      <xdr:col>6</xdr:col>
      <xdr:colOff>304800</xdr:colOff>
      <xdr:row>0</xdr:row>
      <xdr:rowOff>0</xdr:rowOff>
    </xdr:from>
    <xdr:to>
      <xdr:col>8</xdr:col>
      <xdr:colOff>209550</xdr:colOff>
      <xdr:row>0</xdr:row>
      <xdr:rowOff>0</xdr:rowOff>
    </xdr:to>
    <xdr:sp macro="" textlink="">
      <xdr:nvSpPr>
        <xdr:cNvPr id="1053" name="Oval 7"/>
        <xdr:cNvSpPr>
          <a:spLocks noChangeArrowheads="1"/>
        </xdr:cNvSpPr>
      </xdr:nvSpPr>
      <xdr:spPr bwMode="auto">
        <a:xfrm>
          <a:off x="2819400" y="0"/>
          <a:ext cx="4095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20</xdr:col>
      <xdr:colOff>28575</xdr:colOff>
      <xdr:row>7</xdr:row>
      <xdr:rowOff>123825</xdr:rowOff>
    </xdr:to>
    <xdr:sp macro="" textlink="">
      <xdr:nvSpPr>
        <xdr:cNvPr id="1054" name="AutoShape 14" descr="629003605@13032006-1D1B">
          <a:hlinkClick xmlns:r="http://schemas.openxmlformats.org/officeDocument/2006/relationships" r:id="rId1" tooltip="http://www.fyer.dk/"/>
        </xdr:cNvPr>
        <xdr:cNvSpPr>
          <a:spLocks noChangeAspect="1" noChangeArrowheads="1"/>
        </xdr:cNvSpPr>
      </xdr:nvSpPr>
      <xdr:spPr bwMode="auto">
        <a:xfrm>
          <a:off x="6743700" y="1181100"/>
          <a:ext cx="12477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400050</xdr:colOff>
      <xdr:row>0</xdr:row>
      <xdr:rowOff>38100</xdr:rowOff>
    </xdr:from>
    <xdr:to>
      <xdr:col>13</xdr:col>
      <xdr:colOff>104775</xdr:colOff>
      <xdr:row>2</xdr:row>
      <xdr:rowOff>47625</xdr:rowOff>
    </xdr:to>
    <xdr:pic>
      <xdr:nvPicPr>
        <xdr:cNvPr id="105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8100"/>
          <a:ext cx="3019425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371475</xdr:colOff>
      <xdr:row>74</xdr:row>
      <xdr:rowOff>95250</xdr:rowOff>
    </xdr:from>
    <xdr:to>
      <xdr:col>13</xdr:col>
      <xdr:colOff>85725</xdr:colOff>
      <xdr:row>76</xdr:row>
      <xdr:rowOff>104775</xdr:rowOff>
    </xdr:to>
    <xdr:pic>
      <xdr:nvPicPr>
        <xdr:cNvPr id="105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096500"/>
          <a:ext cx="3028950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9525</xdr:rowOff>
    </xdr:from>
    <xdr:to>
      <xdr:col>13</xdr:col>
      <xdr:colOff>266700</xdr:colOff>
      <xdr:row>0</xdr:row>
      <xdr:rowOff>790575</xdr:rowOff>
    </xdr:to>
    <xdr:pic>
      <xdr:nvPicPr>
        <xdr:cNvPr id="206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9525"/>
          <a:ext cx="2762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73</xdr:row>
      <xdr:rowOff>9525</xdr:rowOff>
    </xdr:from>
    <xdr:to>
      <xdr:col>13</xdr:col>
      <xdr:colOff>266700</xdr:colOff>
      <xdr:row>73</xdr:row>
      <xdr:rowOff>790575</xdr:rowOff>
    </xdr:to>
    <xdr:pic>
      <xdr:nvPicPr>
        <xdr:cNvPr id="20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0191750"/>
          <a:ext cx="2762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14</xdr:col>
      <xdr:colOff>323850</xdr:colOff>
      <xdr:row>2</xdr:row>
      <xdr:rowOff>190500</xdr:rowOff>
    </xdr:to>
    <xdr:pic>
      <xdr:nvPicPr>
        <xdr:cNvPr id="20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0"/>
          <a:ext cx="360045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14</xdr:col>
      <xdr:colOff>323850</xdr:colOff>
      <xdr:row>75</xdr:row>
      <xdr:rowOff>190500</xdr:rowOff>
    </xdr:to>
    <xdr:pic>
      <xdr:nvPicPr>
        <xdr:cNvPr id="20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182225"/>
          <a:ext cx="360045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9525</xdr:rowOff>
    </xdr:from>
    <xdr:to>
      <xdr:col>13</xdr:col>
      <xdr:colOff>266700</xdr:colOff>
      <xdr:row>0</xdr:row>
      <xdr:rowOff>790575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9525"/>
          <a:ext cx="2762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73</xdr:row>
      <xdr:rowOff>9525</xdr:rowOff>
    </xdr:from>
    <xdr:to>
      <xdr:col>13</xdr:col>
      <xdr:colOff>266700</xdr:colOff>
      <xdr:row>73</xdr:row>
      <xdr:rowOff>790575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0191750"/>
          <a:ext cx="2762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14</xdr:col>
      <xdr:colOff>346822</xdr:colOff>
      <xdr:row>2</xdr:row>
      <xdr:rowOff>190500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0"/>
          <a:ext cx="360045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14</xdr:col>
      <xdr:colOff>323850</xdr:colOff>
      <xdr:row>75</xdr:row>
      <xdr:rowOff>178174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182225"/>
          <a:ext cx="360045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9525</xdr:rowOff>
    </xdr:from>
    <xdr:to>
      <xdr:col>13</xdr:col>
      <xdr:colOff>266700</xdr:colOff>
      <xdr:row>0</xdr:row>
      <xdr:rowOff>790575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9525"/>
          <a:ext cx="2762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73</xdr:row>
      <xdr:rowOff>9525</xdr:rowOff>
    </xdr:from>
    <xdr:to>
      <xdr:col>13</xdr:col>
      <xdr:colOff>266700</xdr:colOff>
      <xdr:row>73</xdr:row>
      <xdr:rowOff>790575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0191750"/>
          <a:ext cx="2762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14</xdr:col>
      <xdr:colOff>346822</xdr:colOff>
      <xdr:row>2</xdr:row>
      <xdr:rowOff>190500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0"/>
          <a:ext cx="360045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14</xdr:col>
      <xdr:colOff>323850</xdr:colOff>
      <xdr:row>75</xdr:row>
      <xdr:rowOff>178174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182225"/>
          <a:ext cx="360045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28575</xdr:rowOff>
    </xdr:from>
    <xdr:to>
      <xdr:col>12</xdr:col>
      <xdr:colOff>509307</xdr:colOff>
      <xdr:row>2</xdr:row>
      <xdr:rowOff>219075</xdr:rowOff>
    </xdr:to>
    <xdr:pic>
      <xdr:nvPicPr>
        <xdr:cNvPr id="41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8575"/>
          <a:ext cx="360045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209550</xdr:colOff>
      <xdr:row>74</xdr:row>
      <xdr:rowOff>57150</xdr:rowOff>
    </xdr:from>
    <xdr:to>
      <xdr:col>12</xdr:col>
      <xdr:colOff>495300</xdr:colOff>
      <xdr:row>76</xdr:row>
      <xdr:rowOff>237565</xdr:rowOff>
    </xdr:to>
    <xdr:pic>
      <xdr:nvPicPr>
        <xdr:cNvPr id="41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315575"/>
          <a:ext cx="360045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28575</xdr:rowOff>
    </xdr:from>
    <xdr:to>
      <xdr:col>12</xdr:col>
      <xdr:colOff>495300</xdr:colOff>
      <xdr:row>2</xdr:row>
      <xdr:rowOff>219075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8575"/>
          <a:ext cx="360045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209550</xdr:colOff>
      <xdr:row>74</xdr:row>
      <xdr:rowOff>57150</xdr:rowOff>
    </xdr:from>
    <xdr:to>
      <xdr:col>12</xdr:col>
      <xdr:colOff>495300</xdr:colOff>
      <xdr:row>76</xdr:row>
      <xdr:rowOff>247650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315575"/>
          <a:ext cx="360045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T150"/>
  <sheetViews>
    <sheetView showGridLines="0" zoomScaleNormal="100" workbookViewId="0">
      <selection activeCell="K121" sqref="K121"/>
    </sheetView>
  </sheetViews>
  <sheetFormatPr defaultRowHeight="12.75" x14ac:dyDescent="0.2"/>
  <cols>
    <col min="1" max="1" width="18.140625" style="3" customWidth="1"/>
    <col min="2" max="2" width="0.5703125" style="3" customWidth="1"/>
    <col min="3" max="5" width="8" style="3" customWidth="1"/>
    <col min="6" max="6" width="0.5703125" style="3" customWidth="1"/>
    <col min="7" max="7" width="8" style="3" customWidth="1"/>
    <col min="8" max="8" width="0.5703125" style="3" customWidth="1"/>
    <col min="9" max="11" width="8" style="3" customWidth="1"/>
    <col min="12" max="12" width="0.5703125" style="3" customWidth="1"/>
    <col min="13" max="15" width="8" style="3" customWidth="1"/>
    <col min="16" max="16" width="0.140625" style="3" customWidth="1"/>
    <col min="17" max="16384" width="9.140625" style="3"/>
  </cols>
  <sheetData>
    <row r="1" spans="1:20" ht="67.5" customHeight="1" x14ac:dyDescent="0.2"/>
    <row r="2" spans="1:20" ht="5.25" customHeight="1" x14ac:dyDescent="0.2"/>
    <row r="3" spans="1:20" ht="20.25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20" ht="15.75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20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0" ht="15.75" x14ac:dyDescent="0.25">
      <c r="A6" s="160" t="s">
        <v>79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8" spans="1:20" x14ac:dyDescent="0.2">
      <c r="A8" s="162" t="s">
        <v>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1:20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20" x14ac:dyDescent="0.2">
      <c r="A10" s="6"/>
      <c r="E10" s="7"/>
      <c r="F10" s="7"/>
      <c r="G10" s="7"/>
      <c r="H10" s="7"/>
      <c r="I10" s="7"/>
      <c r="J10" s="7"/>
      <c r="K10" s="7"/>
    </row>
    <row r="11" spans="1:20" x14ac:dyDescent="0.2">
      <c r="A11" s="4" t="s">
        <v>1</v>
      </c>
      <c r="B11" s="5"/>
      <c r="C11" s="5"/>
      <c r="E11" s="7"/>
      <c r="F11" s="7"/>
      <c r="G11" s="7"/>
      <c r="H11" s="7"/>
      <c r="I11" s="7"/>
      <c r="J11" s="7"/>
      <c r="K11" s="7"/>
      <c r="T11" s="8"/>
    </row>
    <row r="12" spans="1:20" ht="6" customHeight="1" x14ac:dyDescent="0.2">
      <c r="T12" s="9"/>
    </row>
    <row r="13" spans="1:20" ht="9.9499999999999993" customHeight="1" x14ac:dyDescent="0.2">
      <c r="A13" s="10"/>
      <c r="B13" s="10"/>
      <c r="C13" s="11" t="s">
        <v>2</v>
      </c>
      <c r="D13" s="12"/>
      <c r="E13" s="13"/>
      <c r="F13" s="14"/>
      <c r="G13" s="15" t="s">
        <v>65</v>
      </c>
      <c r="H13" s="14"/>
      <c r="I13" s="2"/>
      <c r="J13" s="16"/>
      <c r="K13" s="17"/>
      <c r="L13" s="14"/>
      <c r="M13" s="11" t="s">
        <v>3</v>
      </c>
      <c r="N13" s="12"/>
      <c r="O13" s="13"/>
      <c r="T13" s="9"/>
    </row>
    <row r="14" spans="1:20" ht="9.9499999999999993" customHeight="1" x14ac:dyDescent="0.2">
      <c r="A14" s="10"/>
      <c r="B14" s="10"/>
      <c r="C14" s="18" t="s">
        <v>4</v>
      </c>
      <c r="D14" s="19"/>
      <c r="E14" s="20"/>
      <c r="F14" s="14"/>
      <c r="G14" s="21" t="s">
        <v>5</v>
      </c>
      <c r="H14" s="14"/>
      <c r="I14" s="18" t="s">
        <v>6</v>
      </c>
      <c r="J14" s="19"/>
      <c r="K14" s="20"/>
      <c r="L14" s="14"/>
      <c r="M14" s="18" t="s">
        <v>7</v>
      </c>
      <c r="N14" s="19"/>
      <c r="O14" s="20"/>
      <c r="T14" s="9"/>
    </row>
    <row r="15" spans="1:20" ht="9.9499999999999993" customHeight="1" x14ac:dyDescent="0.2">
      <c r="A15" s="10"/>
      <c r="B15" s="10"/>
      <c r="C15" s="145" t="s">
        <v>84</v>
      </c>
      <c r="D15" s="145" t="s">
        <v>78</v>
      </c>
      <c r="E15" s="146">
        <v>2016</v>
      </c>
      <c r="F15" s="14"/>
      <c r="G15" s="25"/>
      <c r="H15" s="14"/>
      <c r="I15" s="145" t="str">
        <f>+C15</f>
        <v>u/10.000</v>
      </c>
      <c r="J15" s="145" t="str">
        <f>+D15</f>
        <v>Best Prac</v>
      </c>
      <c r="K15" s="146">
        <f>+E15</f>
        <v>2016</v>
      </c>
      <c r="L15" s="14"/>
      <c r="M15" s="145" t="str">
        <f>+C15</f>
        <v>u/10.000</v>
      </c>
      <c r="N15" s="145" t="str">
        <f>+D15</f>
        <v>Best Prac</v>
      </c>
      <c r="O15" s="146">
        <f>E15</f>
        <v>2016</v>
      </c>
      <c r="T15" s="9"/>
    </row>
    <row r="16" spans="1:20" ht="6" customHeight="1" x14ac:dyDescent="0.2">
      <c r="A16" s="10"/>
      <c r="B16" s="10"/>
      <c r="C16" s="26"/>
      <c r="D16" s="26"/>
      <c r="E16" s="10"/>
      <c r="F16" s="10"/>
      <c r="G16" s="10"/>
      <c r="H16" s="10"/>
      <c r="I16" s="10"/>
      <c r="J16" s="10"/>
      <c r="K16" s="10"/>
      <c r="L16" s="10"/>
      <c r="M16" s="26"/>
      <c r="N16" s="26"/>
      <c r="O16" s="10"/>
      <c r="T16" s="9"/>
    </row>
    <row r="17" spans="1:20" ht="9.9499999999999993" customHeight="1" x14ac:dyDescent="0.2">
      <c r="A17" s="27" t="s">
        <v>77</v>
      </c>
      <c r="B17" s="28"/>
      <c r="C17" s="122"/>
      <c r="D17" s="122"/>
      <c r="E17" s="122"/>
      <c r="F17" s="14"/>
      <c r="G17" s="14"/>
      <c r="H17" s="14"/>
      <c r="I17" s="14"/>
      <c r="J17" s="14"/>
      <c r="K17" s="14"/>
      <c r="L17" s="14"/>
      <c r="M17" s="29">
        <f>C122</f>
        <v>5499.7</v>
      </c>
      <c r="N17" s="29">
        <f>D122</f>
        <v>20324.2</v>
      </c>
      <c r="O17" s="30">
        <f>E122</f>
        <v>0</v>
      </c>
      <c r="T17" s="9"/>
    </row>
    <row r="18" spans="1:20" ht="6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1"/>
      <c r="N18" s="31"/>
      <c r="O18" s="32"/>
      <c r="T18" s="9"/>
    </row>
    <row r="19" spans="1:20" ht="9.9499999999999993" customHeight="1" x14ac:dyDescent="0.2">
      <c r="A19" s="33" t="s">
        <v>8</v>
      </c>
      <c r="B19" s="10"/>
      <c r="C19" s="34">
        <v>3160.4</v>
      </c>
      <c r="D19" s="34">
        <v>18046.5</v>
      </c>
      <c r="E19" s="35">
        <v>0</v>
      </c>
      <c r="F19" s="14"/>
      <c r="G19" s="36">
        <f>+(E19-D19)/D19</f>
        <v>-1</v>
      </c>
      <c r="H19" s="14"/>
      <c r="I19" s="37">
        <f>+C19*100/C19</f>
        <v>100</v>
      </c>
      <c r="J19" s="37">
        <f>+D19*100/D19</f>
        <v>100</v>
      </c>
      <c r="K19" s="38" t="e">
        <f>+E19*100/E19</f>
        <v>#DIV/0!</v>
      </c>
      <c r="L19" s="14"/>
      <c r="M19" s="34">
        <f t="shared" ref="M19:O20" si="0">+C19*1000/M$17</f>
        <v>574.64952633780024</v>
      </c>
      <c r="N19" s="34">
        <f t="shared" si="0"/>
        <v>887.93162830517315</v>
      </c>
      <c r="O19" s="39" t="e">
        <f t="shared" si="0"/>
        <v>#DIV/0!</v>
      </c>
    </row>
    <row r="20" spans="1:20" ht="9.9499999999999993" customHeight="1" x14ac:dyDescent="0.2">
      <c r="A20" s="40" t="s">
        <v>9</v>
      </c>
      <c r="B20" s="10"/>
      <c r="C20" s="41">
        <v>-408.1</v>
      </c>
      <c r="D20" s="41">
        <v>-1043</v>
      </c>
      <c r="E20" s="42">
        <v>0</v>
      </c>
      <c r="F20" s="10"/>
      <c r="G20" s="43">
        <f>+(E20-D20)/D20</f>
        <v>-1</v>
      </c>
      <c r="H20" s="10"/>
      <c r="I20" s="44">
        <f>+C20*100/C$19</f>
        <v>-12.912922414884191</v>
      </c>
      <c r="J20" s="44">
        <f>+D20*100/D$19</f>
        <v>-5.7795140331920321</v>
      </c>
      <c r="K20" s="45" t="e">
        <f>+E20*100/E$19</f>
        <v>#DIV/0!</v>
      </c>
      <c r="L20" s="10"/>
      <c r="M20" s="41">
        <f t="shared" si="0"/>
        <v>-74.204047493499644</v>
      </c>
      <c r="N20" s="41">
        <f t="shared" si="0"/>
        <v>-51.318133063047988</v>
      </c>
      <c r="O20" s="46" t="e">
        <f t="shared" si="0"/>
        <v>#DIV/0!</v>
      </c>
    </row>
    <row r="21" spans="1:20" ht="6" customHeight="1" x14ac:dyDescent="0.2">
      <c r="A21" s="40"/>
      <c r="B21" s="10"/>
      <c r="C21" s="41"/>
      <c r="D21" s="41"/>
      <c r="E21" s="46"/>
      <c r="F21" s="10"/>
      <c r="G21" s="47"/>
      <c r="H21" s="10"/>
      <c r="I21" s="44"/>
      <c r="J21" s="44"/>
      <c r="K21" s="45"/>
      <c r="L21" s="10"/>
      <c r="M21" s="41"/>
      <c r="N21" s="41"/>
      <c r="O21" s="46"/>
    </row>
    <row r="22" spans="1:20" ht="9.9499999999999993" customHeight="1" x14ac:dyDescent="0.2">
      <c r="A22" s="48" t="s">
        <v>10</v>
      </c>
      <c r="B22" s="10"/>
      <c r="C22" s="49">
        <v>2752.3</v>
      </c>
      <c r="D22" s="49">
        <v>17003.5</v>
      </c>
      <c r="E22" s="50">
        <f>SUM(E19:E21)</f>
        <v>0</v>
      </c>
      <c r="F22" s="14"/>
      <c r="G22" s="51">
        <f>IF(+D22&lt;0,(-D22+E22)/-D22,(-D22+E22)/D22)</f>
        <v>-1</v>
      </c>
      <c r="H22" s="14"/>
      <c r="I22" s="52">
        <f>SUM(I19:I21)</f>
        <v>87.087077585115807</v>
      </c>
      <c r="J22" s="52">
        <f>SUM(J19:J21)</f>
        <v>94.220485966807971</v>
      </c>
      <c r="K22" s="53" t="e">
        <f>SUM(K19:K21)</f>
        <v>#DIV/0!</v>
      </c>
      <c r="L22" s="14"/>
      <c r="M22" s="49">
        <f>SUM(M19:M21)</f>
        <v>500.44547884430062</v>
      </c>
      <c r="N22" s="49">
        <f>SUM(N19:N21)</f>
        <v>836.61349524212517</v>
      </c>
      <c r="O22" s="50" t="e">
        <f>SUM(O19:O21)</f>
        <v>#DIV/0!</v>
      </c>
    </row>
    <row r="23" spans="1:20" ht="6" customHeight="1" x14ac:dyDescent="0.2">
      <c r="A23" s="40"/>
      <c r="B23" s="10"/>
      <c r="C23" s="41"/>
      <c r="D23" s="41"/>
      <c r="E23" s="46"/>
      <c r="F23" s="10"/>
      <c r="G23" s="43"/>
      <c r="H23" s="10"/>
      <c r="I23" s="44"/>
      <c r="J23" s="44"/>
      <c r="K23" s="45"/>
      <c r="L23" s="10"/>
      <c r="M23" s="41"/>
      <c r="N23" s="41"/>
      <c r="O23" s="46"/>
    </row>
    <row r="24" spans="1:20" ht="9.9499999999999993" customHeight="1" x14ac:dyDescent="0.2">
      <c r="A24" s="40" t="s">
        <v>71</v>
      </c>
      <c r="B24" s="10"/>
      <c r="C24" s="41">
        <v>-836.2</v>
      </c>
      <c r="D24" s="41">
        <v>-4234.1000000000004</v>
      </c>
      <c r="E24" s="42">
        <v>0</v>
      </c>
      <c r="F24" s="10"/>
      <c r="G24" s="43">
        <f>+(E24-D24)/D24</f>
        <v>-1</v>
      </c>
      <c r="H24" s="10"/>
      <c r="I24" s="44">
        <f t="shared" ref="I24:K25" si="1">+C24*100/C$19</f>
        <v>-26.45867611694722</v>
      </c>
      <c r="J24" s="44">
        <f t="shared" si="1"/>
        <v>-23.462167179231432</v>
      </c>
      <c r="K24" s="45" t="e">
        <f t="shared" si="1"/>
        <v>#DIV/0!</v>
      </c>
      <c r="L24" s="10"/>
      <c r="M24" s="41">
        <f t="shared" ref="M24:O25" si="2">+C24*1000/M$17</f>
        <v>-152.0446569812899</v>
      </c>
      <c r="N24" s="41">
        <f t="shared" si="2"/>
        <v>-208.32800307023155</v>
      </c>
      <c r="O24" s="46" t="e">
        <f t="shared" si="2"/>
        <v>#DIV/0!</v>
      </c>
    </row>
    <row r="25" spans="1:20" ht="9.9499999999999993" customHeight="1" x14ac:dyDescent="0.2">
      <c r="A25" s="40" t="s">
        <v>12</v>
      </c>
      <c r="B25" s="10"/>
      <c r="C25" s="41">
        <v>-594.79999999999995</v>
      </c>
      <c r="D25" s="41">
        <v>-5638.4</v>
      </c>
      <c r="E25" s="42">
        <v>0</v>
      </c>
      <c r="F25" s="10"/>
      <c r="G25" s="43">
        <f>+(E25-D25)/D25</f>
        <v>-1</v>
      </c>
      <c r="H25" s="10"/>
      <c r="I25" s="44">
        <f t="shared" si="1"/>
        <v>-18.820402480698643</v>
      </c>
      <c r="J25" s="44">
        <f t="shared" si="1"/>
        <v>-31.243731471476465</v>
      </c>
      <c r="K25" s="45" t="e">
        <f t="shared" si="1"/>
        <v>#DIV/0!</v>
      </c>
      <c r="L25" s="10"/>
      <c r="M25" s="41">
        <f t="shared" si="2"/>
        <v>-108.15135371020237</v>
      </c>
      <c r="N25" s="41">
        <f t="shared" si="2"/>
        <v>-277.42297359797681</v>
      </c>
      <c r="O25" s="46" t="e">
        <f t="shared" si="2"/>
        <v>#DIV/0!</v>
      </c>
    </row>
    <row r="26" spans="1:20" ht="9.9499999999999993" customHeight="1" x14ac:dyDescent="0.2">
      <c r="A26" s="40"/>
      <c r="B26" s="10"/>
      <c r="C26" s="49">
        <v>1321.3000000000002</v>
      </c>
      <c r="D26" s="49">
        <v>7131</v>
      </c>
      <c r="E26" s="50">
        <f>SUM(E22:E25)</f>
        <v>0</v>
      </c>
      <c r="F26" s="14"/>
      <c r="G26" s="51">
        <f>IF(+D26&lt;0,(-D26+E26)/-D26,(-D26+E26)/D26)</f>
        <v>-1</v>
      </c>
      <c r="H26" s="14"/>
      <c r="I26" s="52">
        <f>SUM(I22:I25)</f>
        <v>41.807998987469944</v>
      </c>
      <c r="J26" s="52">
        <f>SUM(J22:J25)</f>
        <v>39.514587316100076</v>
      </c>
      <c r="K26" s="53" t="e">
        <f>SUM(K22:K25)</f>
        <v>#DIV/0!</v>
      </c>
      <c r="L26" s="14"/>
      <c r="M26" s="49">
        <f>SUM(M22:M25)</f>
        <v>240.24946815280833</v>
      </c>
      <c r="N26" s="49">
        <f>SUM(N22:N25)</f>
        <v>350.86251857391676</v>
      </c>
      <c r="O26" s="50" t="e">
        <f>SUM(O22:O25)</f>
        <v>#DIV/0!</v>
      </c>
    </row>
    <row r="27" spans="1:20" ht="6" customHeight="1" x14ac:dyDescent="0.2">
      <c r="A27" s="40"/>
      <c r="B27" s="10"/>
      <c r="C27" s="41"/>
      <c r="D27" s="41"/>
      <c r="E27" s="46"/>
      <c r="F27" s="10"/>
      <c r="G27" s="43"/>
      <c r="H27" s="10"/>
      <c r="I27" s="44"/>
      <c r="J27" s="44"/>
      <c r="K27" s="45"/>
      <c r="L27" s="10"/>
      <c r="M27" s="41"/>
      <c r="N27" s="41"/>
      <c r="O27" s="46"/>
    </row>
    <row r="28" spans="1:20" ht="9.9499999999999993" customHeight="1" x14ac:dyDescent="0.2">
      <c r="A28" s="40" t="s">
        <v>13</v>
      </c>
      <c r="B28" s="10"/>
      <c r="C28" s="41">
        <v>-295.10000000000002</v>
      </c>
      <c r="D28" s="41">
        <v>-1755.1</v>
      </c>
      <c r="E28" s="42">
        <v>0</v>
      </c>
      <c r="F28" s="10"/>
      <c r="G28" s="43">
        <f>+(E28-D28)/D28</f>
        <v>-1</v>
      </c>
      <c r="H28" s="10"/>
      <c r="I28" s="44">
        <f>+C28*100/C$19</f>
        <v>-9.3374256423237565</v>
      </c>
      <c r="J28" s="44">
        <f>+D28*100/D$19</f>
        <v>-9.7254315241182496</v>
      </c>
      <c r="K28" s="45" t="e">
        <f>+E28*100/E$19</f>
        <v>#DIV/0!</v>
      </c>
      <c r="L28" s="10"/>
      <c r="M28" s="41">
        <f>+C28*1000/M$17</f>
        <v>-53.657472225757772</v>
      </c>
      <c r="N28" s="41">
        <f>+D28*1000/N$17</f>
        <v>-86.355182491807795</v>
      </c>
      <c r="O28" s="46" t="e">
        <f>+E28*1000/O$17</f>
        <v>#DIV/0!</v>
      </c>
    </row>
    <row r="29" spans="1:20" ht="6" customHeight="1" x14ac:dyDescent="0.2">
      <c r="A29" s="40"/>
      <c r="B29" s="10"/>
      <c r="C29" s="41"/>
      <c r="D29" s="41"/>
      <c r="E29" s="46"/>
      <c r="F29" s="10"/>
      <c r="G29" s="43"/>
      <c r="H29" s="10"/>
      <c r="I29" s="44"/>
      <c r="J29" s="44"/>
      <c r="K29" s="45"/>
      <c r="L29" s="10"/>
      <c r="M29" s="41"/>
      <c r="N29" s="41"/>
      <c r="O29" s="46"/>
    </row>
    <row r="30" spans="1:20" ht="9.9499999999999993" customHeight="1" x14ac:dyDescent="0.2">
      <c r="A30" s="48" t="s">
        <v>14</v>
      </c>
      <c r="B30" s="10"/>
      <c r="C30" s="49">
        <v>1026.2000000000003</v>
      </c>
      <c r="D30" s="49">
        <v>5375.9</v>
      </c>
      <c r="E30" s="50">
        <f>SUM(E26:E29)</f>
        <v>0</v>
      </c>
      <c r="F30" s="14"/>
      <c r="G30" s="51">
        <f>IF(+D30&lt;0,(-D30+E30)/-D30,(-D30+E30)/D30)</f>
        <v>-1</v>
      </c>
      <c r="H30" s="14"/>
      <c r="I30" s="52">
        <f>SUM(I26:I29)</f>
        <v>32.470573345146185</v>
      </c>
      <c r="J30" s="52">
        <f>SUM(J26:J29)</f>
        <v>29.789155791981827</v>
      </c>
      <c r="K30" s="53" t="e">
        <f>SUM(K26:K29)</f>
        <v>#DIV/0!</v>
      </c>
      <c r="L30" s="14"/>
      <c r="M30" s="49">
        <f>SUM(M26:M29)</f>
        <v>186.59199592705056</v>
      </c>
      <c r="N30" s="49">
        <f>SUM(N26:N29)</f>
        <v>264.50733608210896</v>
      </c>
      <c r="O30" s="50" t="e">
        <f>SUM(O26:O29)</f>
        <v>#DIV/0!</v>
      </c>
    </row>
    <row r="31" spans="1:20" ht="6" customHeight="1" x14ac:dyDescent="0.2">
      <c r="A31" s="40"/>
      <c r="B31" s="10"/>
      <c r="C31" s="41"/>
      <c r="D31" s="41"/>
      <c r="E31" s="46"/>
      <c r="F31" s="10"/>
      <c r="G31" s="43"/>
      <c r="H31" s="10"/>
      <c r="I31" s="44"/>
      <c r="J31" s="44"/>
      <c r="K31" s="45"/>
      <c r="L31" s="10"/>
      <c r="M31" s="41"/>
      <c r="N31" s="41"/>
      <c r="O31" s="46"/>
    </row>
    <row r="32" spans="1:20" ht="9.9499999999999993" customHeight="1" x14ac:dyDescent="0.2">
      <c r="A32" s="40" t="s">
        <v>15</v>
      </c>
      <c r="B32" s="10"/>
      <c r="C32" s="41">
        <v>-487.9</v>
      </c>
      <c r="D32" s="41">
        <v>-2458.8000000000002</v>
      </c>
      <c r="E32" s="42">
        <v>0</v>
      </c>
      <c r="F32" s="10"/>
      <c r="G32" s="43">
        <f>+(E32-D32)/D32</f>
        <v>-1</v>
      </c>
      <c r="H32" s="10"/>
      <c r="I32" s="44">
        <f>+C32*100/C$19</f>
        <v>-15.437919250727756</v>
      </c>
      <c r="J32" s="44">
        <f>+D32*100/D$19</f>
        <v>-13.624802593300641</v>
      </c>
      <c r="K32" s="45" t="e">
        <f>+E32*100/E$19</f>
        <v>#DIV/0!</v>
      </c>
      <c r="L32" s="10"/>
      <c r="M32" s="41">
        <f>+C32*1000/M$17</f>
        <v>-88.71392985071914</v>
      </c>
      <c r="N32" s="41">
        <f>+D32*1000/N$17</f>
        <v>-120.97893152005983</v>
      </c>
      <c r="O32" s="46" t="e">
        <f>+E32*1000/O$17</f>
        <v>#DIV/0!</v>
      </c>
    </row>
    <row r="33" spans="1:15" ht="6" customHeight="1" x14ac:dyDescent="0.2">
      <c r="A33" s="40"/>
      <c r="B33" s="10"/>
      <c r="C33" s="41"/>
      <c r="D33" s="41"/>
      <c r="E33" s="46"/>
      <c r="F33" s="10"/>
      <c r="G33" s="43"/>
      <c r="H33" s="10"/>
      <c r="I33" s="44"/>
      <c r="J33" s="44"/>
      <c r="K33" s="45"/>
      <c r="L33" s="10"/>
      <c r="M33" s="41"/>
      <c r="N33" s="41"/>
      <c r="O33" s="46"/>
    </row>
    <row r="34" spans="1:15" ht="9.9499999999999993" customHeight="1" x14ac:dyDescent="0.2">
      <c r="A34" s="48" t="s">
        <v>16</v>
      </c>
      <c r="B34" s="10"/>
      <c r="C34" s="49"/>
      <c r="D34" s="49"/>
      <c r="E34" s="50"/>
      <c r="F34" s="14"/>
      <c r="G34" s="51"/>
      <c r="H34" s="14"/>
      <c r="I34" s="52"/>
      <c r="J34" s="52"/>
      <c r="K34" s="53"/>
      <c r="L34" s="14"/>
      <c r="M34" s="49"/>
      <c r="N34" s="49"/>
      <c r="O34" s="50"/>
    </row>
    <row r="35" spans="1:15" ht="9.9499999999999993" customHeight="1" x14ac:dyDescent="0.2">
      <c r="A35" s="54" t="s">
        <v>75</v>
      </c>
      <c r="B35" s="10"/>
      <c r="C35" s="49">
        <v>538.3000000000003</v>
      </c>
      <c r="D35" s="49">
        <v>2917.0999999999995</v>
      </c>
      <c r="E35" s="50">
        <f>SUM(E30:E33)</f>
        <v>0</v>
      </c>
      <c r="F35" s="14"/>
      <c r="G35" s="51">
        <f>IF(+D35&lt;0,(-D35+E35)/-D35,(-D35+E35)/D35)</f>
        <v>-1</v>
      </c>
      <c r="H35" s="14"/>
      <c r="I35" s="52">
        <f>SUM(I30:I33)</f>
        <v>17.032654094418429</v>
      </c>
      <c r="J35" s="52">
        <f>SUM(J30:J33)</f>
        <v>16.164353198681184</v>
      </c>
      <c r="K35" s="53" t="e">
        <f>SUM(K30:K33)</f>
        <v>#DIV/0!</v>
      </c>
      <c r="L35" s="14"/>
      <c r="M35" s="49">
        <f>SUM(M30:M33)</f>
        <v>97.878066076331422</v>
      </c>
      <c r="N35" s="49">
        <f>SUM(N30:N33)</f>
        <v>143.52840456204913</v>
      </c>
      <c r="O35" s="50" t="e">
        <f>SUM(O30:O33)</f>
        <v>#DIV/0!</v>
      </c>
    </row>
    <row r="36" spans="1:15" ht="6" customHeight="1" x14ac:dyDescent="0.2">
      <c r="A36" s="40"/>
      <c r="B36" s="10"/>
      <c r="C36" s="41"/>
      <c r="D36" s="41"/>
      <c r="E36" s="46"/>
      <c r="F36" s="10"/>
      <c r="G36" s="43"/>
      <c r="H36" s="10"/>
      <c r="I36" s="44"/>
      <c r="J36" s="44"/>
      <c r="K36" s="45"/>
      <c r="L36" s="10"/>
      <c r="M36" s="41"/>
      <c r="N36" s="41"/>
      <c r="O36" s="46"/>
    </row>
    <row r="37" spans="1:15" ht="9.9499999999999993" customHeight="1" x14ac:dyDescent="0.2">
      <c r="A37" s="40" t="s">
        <v>17</v>
      </c>
      <c r="B37" s="10"/>
      <c r="C37" s="41">
        <v>-155.9</v>
      </c>
      <c r="D37" s="41">
        <v>-848.6</v>
      </c>
      <c r="E37" s="42">
        <v>0</v>
      </c>
      <c r="F37" s="10"/>
      <c r="G37" s="43">
        <f>+(E37-D37)/D37</f>
        <v>-1</v>
      </c>
      <c r="H37" s="10"/>
      <c r="I37" s="44">
        <f>+C37*100/C$19</f>
        <v>-4.9329198835590429</v>
      </c>
      <c r="J37" s="44">
        <f>+D37*100/D$19</f>
        <v>-4.7022968442634303</v>
      </c>
      <c r="K37" s="45" t="e">
        <f>+E37*100/E$19</f>
        <v>#DIV/0!</v>
      </c>
      <c r="L37" s="10"/>
      <c r="M37" s="41">
        <f>+C37*1000/M$17</f>
        <v>-28.347000745495208</v>
      </c>
      <c r="N37" s="41">
        <f>+D37*1000/N$17</f>
        <v>-41.753180937011052</v>
      </c>
      <c r="O37" s="46" t="e">
        <f>+E37*1000/O$17</f>
        <v>#DIV/0!</v>
      </c>
    </row>
    <row r="38" spans="1:15" ht="6" customHeight="1" x14ac:dyDescent="0.2">
      <c r="A38" s="40"/>
      <c r="B38" s="10"/>
      <c r="C38" s="41"/>
      <c r="D38" s="41"/>
      <c r="E38" s="46"/>
      <c r="F38" s="10"/>
      <c r="G38" s="43"/>
      <c r="H38" s="10"/>
      <c r="I38" s="44"/>
      <c r="J38" s="44"/>
      <c r="K38" s="45"/>
      <c r="L38" s="10"/>
      <c r="M38" s="41"/>
      <c r="N38" s="41"/>
      <c r="O38" s="46"/>
    </row>
    <row r="39" spans="1:15" ht="9.9499999999999993" customHeight="1" x14ac:dyDescent="0.2">
      <c r="A39" s="48" t="s">
        <v>73</v>
      </c>
      <c r="B39" s="10"/>
      <c r="C39" s="49">
        <v>382.40000000000032</v>
      </c>
      <c r="D39" s="49">
        <v>2068.4999999999995</v>
      </c>
      <c r="E39" s="50">
        <f>SUM(E35:E38)</f>
        <v>0</v>
      </c>
      <c r="F39" s="14"/>
      <c r="G39" s="51">
        <f>IF(+D39&lt;0,(-D39+E39)/-D39,(-D39+E39)/D39)</f>
        <v>-1</v>
      </c>
      <c r="H39" s="14"/>
      <c r="I39" s="52">
        <f>SUM(I35:I38)</f>
        <v>12.099734210859387</v>
      </c>
      <c r="J39" s="52">
        <f>SUM(J35:J38)</f>
        <v>11.462056354417754</v>
      </c>
      <c r="K39" s="53" t="e">
        <f>SUM(K35:K38)</f>
        <v>#DIV/0!</v>
      </c>
      <c r="L39" s="14"/>
      <c r="M39" s="49">
        <f>SUM(M35:M38)</f>
        <v>69.531065330836213</v>
      </c>
      <c r="N39" s="49">
        <f>SUM(N35:N38)</f>
        <v>101.77522362503808</v>
      </c>
      <c r="O39" s="50" t="e">
        <f>SUM(O35:O38)</f>
        <v>#DIV/0!</v>
      </c>
    </row>
    <row r="40" spans="1:15" ht="6" customHeight="1" x14ac:dyDescent="0.2">
      <c r="A40" s="40"/>
      <c r="B40" s="10"/>
      <c r="C40" s="41"/>
      <c r="D40" s="41"/>
      <c r="E40" s="46"/>
      <c r="F40" s="10"/>
      <c r="G40" s="43"/>
      <c r="H40" s="10"/>
      <c r="I40" s="44"/>
      <c r="J40" s="44"/>
      <c r="K40" s="45"/>
      <c r="L40" s="10"/>
      <c r="M40" s="41"/>
      <c r="N40" s="41"/>
      <c r="O40" s="46"/>
    </row>
    <row r="41" spans="1:15" ht="9.9499999999999993" customHeight="1" x14ac:dyDescent="0.2">
      <c r="A41" s="40" t="s">
        <v>19</v>
      </c>
      <c r="B41" s="10"/>
      <c r="C41" s="41">
        <v>-82.6</v>
      </c>
      <c r="D41" s="41">
        <v>-214.1</v>
      </c>
      <c r="E41" s="42">
        <v>0</v>
      </c>
      <c r="F41" s="10"/>
      <c r="G41" s="43">
        <f>+(E41-D41)/D41</f>
        <v>-1</v>
      </c>
      <c r="H41" s="10"/>
      <c r="I41" s="44">
        <f>+C41*100/C$19</f>
        <v>-2.6135932160486015</v>
      </c>
      <c r="J41" s="44">
        <f>+D41*100/D$19</f>
        <v>-1.1863796303992464</v>
      </c>
      <c r="K41" s="45" t="e">
        <f>+E41*100/E$19</f>
        <v>#DIV/0!</v>
      </c>
      <c r="L41" s="10"/>
      <c r="M41" s="41">
        <f>+C41*1000/M$17</f>
        <v>-15.019001036420169</v>
      </c>
      <c r="N41" s="41">
        <f>+D41*1000/N$17</f>
        <v>-10.534239970084924</v>
      </c>
      <c r="O41" s="46" t="e">
        <f>+E41*1000/O$17</f>
        <v>#DIV/0!</v>
      </c>
    </row>
    <row r="42" spans="1:15" ht="6" customHeight="1" x14ac:dyDescent="0.2">
      <c r="A42" s="40"/>
      <c r="B42" s="10"/>
      <c r="C42" s="41"/>
      <c r="D42" s="41"/>
      <c r="E42" s="46"/>
      <c r="F42" s="10"/>
      <c r="G42" s="43"/>
      <c r="H42" s="10"/>
      <c r="I42" s="44"/>
      <c r="J42" s="44"/>
      <c r="K42" s="45"/>
      <c r="L42" s="10"/>
      <c r="M42" s="41"/>
      <c r="N42" s="41"/>
      <c r="O42" s="46"/>
    </row>
    <row r="43" spans="1:15" ht="9.9499999999999993" customHeight="1" x14ac:dyDescent="0.2">
      <c r="A43" s="55" t="s">
        <v>20</v>
      </c>
      <c r="B43" s="10"/>
      <c r="C43" s="56">
        <v>299.8000000000003</v>
      </c>
      <c r="D43" s="56">
        <v>1854.3999999999996</v>
      </c>
      <c r="E43" s="57">
        <f>SUM(E39:E42)</f>
        <v>0</v>
      </c>
      <c r="F43" s="14"/>
      <c r="G43" s="58">
        <f>IF(+D43&lt;0,(-D43+E43)/-D43,(-D43+E43)/D43)</f>
        <v>-1</v>
      </c>
      <c r="H43" s="14"/>
      <c r="I43" s="59">
        <f>SUM(I39:I42)</f>
        <v>9.4861409948107855</v>
      </c>
      <c r="J43" s="59">
        <f>SUM(J39:J42)</f>
        <v>10.275676724018508</v>
      </c>
      <c r="K43" s="60" t="e">
        <f>SUM(K39:K42)</f>
        <v>#DIV/0!</v>
      </c>
      <c r="L43" s="14"/>
      <c r="M43" s="56">
        <f>SUM(M39:M42)</f>
        <v>54.512064294416042</v>
      </c>
      <c r="N43" s="56">
        <f>SUM(N39:N42)</f>
        <v>91.240983654953155</v>
      </c>
      <c r="O43" s="57" t="e">
        <f>SUM(O39:O42)</f>
        <v>#DIV/0!</v>
      </c>
    </row>
    <row r="44" spans="1:15" ht="6" customHeight="1" x14ac:dyDescent="0.2">
      <c r="A44" s="10"/>
      <c r="B44" s="10"/>
      <c r="C44" s="32"/>
      <c r="D44" s="32"/>
      <c r="E44" s="32"/>
      <c r="F44" s="10"/>
      <c r="G44" s="10"/>
      <c r="H44" s="10"/>
      <c r="I44" s="61"/>
      <c r="J44" s="61"/>
      <c r="K44" s="61"/>
      <c r="L44" s="10"/>
      <c r="M44" s="32"/>
      <c r="N44" s="32"/>
      <c r="O44" s="32"/>
    </row>
    <row r="45" spans="1:15" ht="9.75" customHeight="1" x14ac:dyDescent="0.2">
      <c r="A45" s="33" t="s">
        <v>59</v>
      </c>
      <c r="B45" s="10"/>
      <c r="C45" s="62"/>
      <c r="D45" s="62"/>
      <c r="E45" s="63"/>
      <c r="F45" s="10"/>
      <c r="G45" s="64"/>
      <c r="I45" s="65"/>
      <c r="J45" s="65"/>
      <c r="K45" s="66"/>
      <c r="M45" s="62"/>
      <c r="N45" s="62"/>
      <c r="O45" s="63"/>
    </row>
    <row r="46" spans="1:15" ht="9.75" customHeight="1" x14ac:dyDescent="0.2">
      <c r="A46" s="40" t="s">
        <v>70</v>
      </c>
      <c r="B46" s="10"/>
      <c r="C46" s="41"/>
      <c r="D46" s="41"/>
      <c r="E46" s="42"/>
      <c r="F46" s="10"/>
      <c r="G46" s="43"/>
      <c r="I46" s="44"/>
      <c r="J46" s="44"/>
      <c r="K46" s="45"/>
      <c r="L46" s="10"/>
      <c r="M46" s="41"/>
      <c r="N46" s="41"/>
      <c r="O46" s="46"/>
    </row>
    <row r="47" spans="1:15" ht="9.75" customHeight="1" x14ac:dyDescent="0.2">
      <c r="A47" s="40" t="s">
        <v>53</v>
      </c>
      <c r="B47" s="10"/>
      <c r="C47" s="41">
        <v>145.5</v>
      </c>
      <c r="D47" s="41">
        <v>870.4</v>
      </c>
      <c r="E47" s="42">
        <v>0</v>
      </c>
      <c r="F47" s="10"/>
      <c r="G47" s="43">
        <f>+(E47-D47)/D47</f>
        <v>-1</v>
      </c>
      <c r="I47" s="44">
        <f t="shared" ref="I47:K48" si="3">+C47*100/C$19</f>
        <v>4.6038476142260469</v>
      </c>
      <c r="J47" s="44">
        <f t="shared" si="3"/>
        <v>4.8230958911700332</v>
      </c>
      <c r="K47" s="45" t="e">
        <f t="shared" si="3"/>
        <v>#DIV/0!</v>
      </c>
      <c r="L47" s="10"/>
      <c r="M47" s="41">
        <f t="shared" ref="M47:O48" si="4">+C47*1000/M$17</f>
        <v>26.455988508464099</v>
      </c>
      <c r="N47" s="41">
        <f t="shared" si="4"/>
        <v>42.825793881185973</v>
      </c>
      <c r="O47" s="46" t="e">
        <f t="shared" si="4"/>
        <v>#DIV/0!</v>
      </c>
    </row>
    <row r="48" spans="1:15" ht="9.75" customHeight="1" x14ac:dyDescent="0.2">
      <c r="A48" s="67" t="s">
        <v>72</v>
      </c>
      <c r="B48" s="10"/>
      <c r="C48" s="68">
        <v>139.9</v>
      </c>
      <c r="D48" s="68">
        <v>712.3</v>
      </c>
      <c r="E48" s="69">
        <v>0</v>
      </c>
      <c r="F48" s="10"/>
      <c r="G48" s="70">
        <f>+(E48-D48)/D48</f>
        <v>-1</v>
      </c>
      <c r="I48" s="71">
        <f t="shared" si="3"/>
        <v>4.4266548538159727</v>
      </c>
      <c r="J48" s="71">
        <f t="shared" si="3"/>
        <v>3.9470257390629762</v>
      </c>
      <c r="K48" s="72" t="e">
        <f t="shared" si="3"/>
        <v>#DIV/0!</v>
      </c>
      <c r="L48" s="10"/>
      <c r="M48" s="68">
        <f t="shared" si="4"/>
        <v>25.437751150062731</v>
      </c>
      <c r="N48" s="68">
        <f t="shared" si="4"/>
        <v>35.046889914486179</v>
      </c>
      <c r="O48" s="73" t="e">
        <f t="shared" si="4"/>
        <v>#DIV/0!</v>
      </c>
    </row>
    <row r="49" spans="1:16" ht="9.75" customHeight="1" x14ac:dyDescent="0.2">
      <c r="A49" s="74"/>
      <c r="B49" s="10"/>
      <c r="C49" s="75"/>
      <c r="D49" s="75"/>
      <c r="E49" s="76"/>
      <c r="F49" s="77"/>
      <c r="G49" s="78"/>
    </row>
    <row r="50" spans="1:16" ht="9.9499999999999993" customHeight="1" x14ac:dyDescent="0.2">
      <c r="A50" s="79" t="s">
        <v>21</v>
      </c>
      <c r="B50" s="40"/>
      <c r="C50" s="80">
        <v>289.39999999999998</v>
      </c>
      <c r="D50" s="80">
        <v>378.9</v>
      </c>
      <c r="E50" s="81"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6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3" spans="1:16" x14ac:dyDescent="0.2">
      <c r="A53" s="6" t="s">
        <v>22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6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9.9499999999999993" customHeight="1" x14ac:dyDescent="0.2">
      <c r="A55" s="10"/>
      <c r="B55" s="10"/>
      <c r="C55" s="11" t="s">
        <v>2</v>
      </c>
      <c r="D55" s="12"/>
      <c r="E55" s="13"/>
      <c r="F55" s="14"/>
      <c r="G55" s="15" t="s">
        <v>65</v>
      </c>
      <c r="H55" s="14"/>
      <c r="I55" s="2"/>
      <c r="J55" s="16"/>
      <c r="K55" s="17"/>
      <c r="L55" s="14"/>
      <c r="M55" s="11" t="s">
        <v>3</v>
      </c>
      <c r="N55" s="12"/>
      <c r="O55" s="13"/>
    </row>
    <row r="56" spans="1:16" ht="9.9499999999999993" customHeight="1" x14ac:dyDescent="0.2">
      <c r="A56" s="10"/>
      <c r="B56" s="10"/>
      <c r="C56" s="18" t="s">
        <v>4</v>
      </c>
      <c r="D56" s="19"/>
      <c r="E56" s="20"/>
      <c r="F56" s="14"/>
      <c r="G56" s="21" t="s">
        <v>5</v>
      </c>
      <c r="H56" s="14"/>
      <c r="I56" s="18" t="s">
        <v>6</v>
      </c>
      <c r="J56" s="19"/>
      <c r="K56" s="20"/>
      <c r="L56" s="14"/>
      <c r="M56" s="18" t="s">
        <v>7</v>
      </c>
      <c r="N56" s="19"/>
      <c r="O56" s="20"/>
    </row>
    <row r="57" spans="1:16" ht="9.9499999999999993" customHeight="1" x14ac:dyDescent="0.2">
      <c r="A57" s="10"/>
      <c r="B57" s="10"/>
      <c r="C57" s="23" t="str">
        <f>+C15</f>
        <v>u/10.000</v>
      </c>
      <c r="D57" s="23" t="str">
        <f>+D15</f>
        <v>Best Prac</v>
      </c>
      <c r="E57" s="25">
        <f>+E15</f>
        <v>2016</v>
      </c>
      <c r="F57" s="147"/>
      <c r="G57" s="25"/>
      <c r="H57" s="147"/>
      <c r="I57" s="23" t="str">
        <f>+C57</f>
        <v>u/10.000</v>
      </c>
      <c r="J57" s="23" t="str">
        <f>+D57</f>
        <v>Best Prac</v>
      </c>
      <c r="K57" s="25">
        <f>+E57</f>
        <v>2016</v>
      </c>
      <c r="L57" s="147"/>
      <c r="M57" s="23" t="str">
        <f>+C57</f>
        <v>u/10.000</v>
      </c>
      <c r="N57" s="23" t="str">
        <f>+D57</f>
        <v>Best Prac</v>
      </c>
      <c r="O57" s="25">
        <f>+E57</f>
        <v>2016</v>
      </c>
    </row>
    <row r="58" spans="1:16" ht="6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9.9499999999999993" customHeight="1" x14ac:dyDescent="0.2">
      <c r="A59" s="33" t="s">
        <v>23</v>
      </c>
      <c r="B59" s="10"/>
      <c r="C59" s="82"/>
      <c r="D59" s="82"/>
      <c r="E59" s="64"/>
      <c r="F59" s="10"/>
      <c r="G59" s="64"/>
      <c r="H59" s="10"/>
      <c r="I59" s="82"/>
      <c r="J59" s="82"/>
      <c r="K59" s="64"/>
      <c r="L59" s="10"/>
      <c r="M59" s="82"/>
      <c r="N59" s="82"/>
      <c r="O59" s="64"/>
      <c r="P59" s="10"/>
    </row>
    <row r="60" spans="1:16" ht="9.9499999999999993" customHeight="1" x14ac:dyDescent="0.2">
      <c r="A60" s="40" t="s">
        <v>24</v>
      </c>
      <c r="B60" s="10"/>
      <c r="C60" s="41">
        <v>1911</v>
      </c>
      <c r="D60" s="41">
        <v>6319.1</v>
      </c>
      <c r="E60" s="42">
        <v>0</v>
      </c>
      <c r="F60" s="10"/>
      <c r="G60" s="43">
        <f>+(E60-D60)/D60</f>
        <v>-1</v>
      </c>
      <c r="H60" s="10"/>
      <c r="I60" s="83">
        <f t="shared" ref="I60:K61" si="5">+C60*100/C$63</f>
        <v>55.940985334152984</v>
      </c>
      <c r="J60" s="83">
        <f t="shared" si="5"/>
        <v>43.076744788471238</v>
      </c>
      <c r="K60" s="45" t="e">
        <f t="shared" si="5"/>
        <v>#DIV/0!</v>
      </c>
      <c r="L60" s="10"/>
      <c r="M60" s="84">
        <f t="shared" ref="M60:O61" si="6">+C60*1000/C$117</f>
        <v>347.47349855446663</v>
      </c>
      <c r="N60" s="84">
        <f t="shared" si="6"/>
        <v>330.31546483364264</v>
      </c>
      <c r="O60" s="46" t="e">
        <f t="shared" si="6"/>
        <v>#DIV/0!</v>
      </c>
      <c r="P60" s="10"/>
    </row>
    <row r="61" spans="1:16" ht="9.9499999999999993" customHeight="1" x14ac:dyDescent="0.2">
      <c r="A61" s="40" t="s">
        <v>25</v>
      </c>
      <c r="B61" s="10"/>
      <c r="C61" s="41">
        <v>1505.1</v>
      </c>
      <c r="D61" s="41">
        <v>8350.2999999999993</v>
      </c>
      <c r="E61" s="42">
        <v>0</v>
      </c>
      <c r="F61" s="10"/>
      <c r="G61" s="43">
        <f>+(E61-D61)/D61</f>
        <v>-1</v>
      </c>
      <c r="H61" s="10"/>
      <c r="I61" s="83">
        <f t="shared" si="5"/>
        <v>44.059014665847023</v>
      </c>
      <c r="J61" s="83">
        <f t="shared" si="5"/>
        <v>56.923255211528755</v>
      </c>
      <c r="K61" s="45" t="e">
        <f t="shared" si="5"/>
        <v>#DIV/0!</v>
      </c>
      <c r="L61" s="10"/>
      <c r="M61" s="84">
        <f t="shared" si="6"/>
        <v>273.66947288033896</v>
      </c>
      <c r="N61" s="84">
        <f t="shared" si="6"/>
        <v>436.49146650636413</v>
      </c>
      <c r="O61" s="46" t="e">
        <f t="shared" si="6"/>
        <v>#DIV/0!</v>
      </c>
      <c r="P61" s="10"/>
    </row>
    <row r="62" spans="1:16" ht="6" customHeight="1" x14ac:dyDescent="0.2">
      <c r="A62" s="40"/>
      <c r="B62" s="10"/>
      <c r="C62" s="41"/>
      <c r="D62" s="41"/>
      <c r="E62" s="46"/>
      <c r="F62" s="10"/>
      <c r="G62" s="43"/>
      <c r="H62" s="10"/>
      <c r="I62" s="83"/>
      <c r="J62" s="83"/>
      <c r="K62" s="45"/>
      <c r="L62" s="10"/>
      <c r="M62" s="84"/>
      <c r="N62" s="84"/>
      <c r="O62" s="46"/>
    </row>
    <row r="63" spans="1:16" ht="9.9499999999999993" customHeight="1" x14ac:dyDescent="0.2">
      <c r="A63" s="55" t="s">
        <v>26</v>
      </c>
      <c r="B63" s="10"/>
      <c r="C63" s="56">
        <v>3416.1</v>
      </c>
      <c r="D63" s="56">
        <v>14669.4</v>
      </c>
      <c r="E63" s="57">
        <f>SUM(E60:E62)</f>
        <v>0</v>
      </c>
      <c r="F63" s="14"/>
      <c r="G63" s="58">
        <f>+(E63-D63)/D63</f>
        <v>-1</v>
      </c>
      <c r="H63" s="14"/>
      <c r="I63" s="85">
        <f>SUM(I60:I62)</f>
        <v>100</v>
      </c>
      <c r="J63" s="85">
        <f>SUM(J60:J62)</f>
        <v>100</v>
      </c>
      <c r="K63" s="60" t="e">
        <f>SUM(K60:K62)</f>
        <v>#DIV/0!</v>
      </c>
      <c r="L63" s="14"/>
      <c r="M63" s="86">
        <f>SUM(M60:M62)</f>
        <v>621.14297143480553</v>
      </c>
      <c r="N63" s="86">
        <f>SUM(N60:N62)</f>
        <v>766.80693134000671</v>
      </c>
      <c r="O63" s="57" t="e">
        <f>SUM(O60:O62)</f>
        <v>#DIV/0!</v>
      </c>
    </row>
    <row r="64" spans="1:16" ht="6" customHeight="1" x14ac:dyDescent="0.2">
      <c r="A64" s="10"/>
      <c r="B64" s="10"/>
      <c r="C64" s="32"/>
      <c r="D64" s="32"/>
      <c r="E64" s="32"/>
      <c r="F64" s="10"/>
      <c r="G64" s="87"/>
      <c r="H64" s="10"/>
      <c r="I64" s="61"/>
      <c r="J64" s="61"/>
      <c r="K64" s="88"/>
      <c r="L64" s="10"/>
      <c r="M64" s="32"/>
      <c r="N64" s="32"/>
      <c r="O64" s="32"/>
    </row>
    <row r="65" spans="1:15" ht="9.9499999999999993" customHeight="1" x14ac:dyDescent="0.2">
      <c r="A65" s="33" t="s">
        <v>27</v>
      </c>
      <c r="B65" s="10"/>
      <c r="C65" s="62"/>
      <c r="D65" s="62"/>
      <c r="E65" s="63"/>
      <c r="F65" s="10"/>
      <c r="G65" s="89"/>
      <c r="H65" s="10"/>
      <c r="I65" s="65"/>
      <c r="J65" s="65"/>
      <c r="K65" s="66"/>
      <c r="L65" s="10"/>
      <c r="M65" s="62"/>
      <c r="N65" s="62"/>
      <c r="O65" s="63"/>
    </row>
    <row r="66" spans="1:15" ht="9.9499999999999993" customHeight="1" x14ac:dyDescent="0.2">
      <c r="A66" s="40" t="s">
        <v>28</v>
      </c>
      <c r="B66" s="10"/>
      <c r="C66" s="41">
        <v>1079</v>
      </c>
      <c r="D66" s="41">
        <v>6732.1</v>
      </c>
      <c r="E66" s="42">
        <v>0</v>
      </c>
      <c r="F66" s="10"/>
      <c r="G66" s="43">
        <f>IF(+D66&lt;0,(-D66+E66)/-D66,(-D66+E66)/D66)</f>
        <v>-1</v>
      </c>
      <c r="H66" s="10"/>
      <c r="I66" s="83">
        <f t="shared" ref="I66:J69" si="7">+C66*100/C$63</f>
        <v>31.585726413161208</v>
      </c>
      <c r="J66" s="83">
        <f t="shared" si="7"/>
        <v>45.892129194104733</v>
      </c>
      <c r="K66" s="45" t="e">
        <f>+E66*100/E$63</f>
        <v>#DIV/0!</v>
      </c>
      <c r="L66" s="10"/>
      <c r="M66" s="84">
        <f t="shared" ref="M66:O69" si="8">+C66*1000/C$117</f>
        <v>196.19251959197774</v>
      </c>
      <c r="N66" s="84">
        <f t="shared" si="8"/>
        <v>351.90402759990593</v>
      </c>
      <c r="O66" s="46" t="e">
        <f t="shared" si="8"/>
        <v>#DIV/0!</v>
      </c>
    </row>
    <row r="67" spans="1:15" ht="9.9499999999999993" customHeight="1" x14ac:dyDescent="0.2">
      <c r="A67" s="40" t="s">
        <v>67</v>
      </c>
      <c r="B67" s="10"/>
      <c r="C67" s="41">
        <v>155.4</v>
      </c>
      <c r="D67" s="41">
        <v>568.4</v>
      </c>
      <c r="E67" s="42">
        <v>0</v>
      </c>
      <c r="F67" s="10"/>
      <c r="G67" s="43">
        <f>+(E67-D67)/D67</f>
        <v>-1</v>
      </c>
      <c r="H67" s="10"/>
      <c r="I67" s="83">
        <f t="shared" si="7"/>
        <v>4.5490471590410122</v>
      </c>
      <c r="J67" s="83">
        <f t="shared" si="7"/>
        <v>3.8747324362277942</v>
      </c>
      <c r="K67" s="45" t="e">
        <f>+E67*100/E$63</f>
        <v>#DIV/0!</v>
      </c>
      <c r="L67" s="10"/>
      <c r="M67" s="84">
        <f t="shared" si="8"/>
        <v>28.256086695637944</v>
      </c>
      <c r="N67" s="84">
        <f t="shared" si="8"/>
        <v>29.711716891874232</v>
      </c>
      <c r="O67" s="46" t="e">
        <f t="shared" si="8"/>
        <v>#DIV/0!</v>
      </c>
    </row>
    <row r="68" spans="1:15" ht="9.9499999999999993" customHeight="1" x14ac:dyDescent="0.2">
      <c r="A68" s="40" t="s">
        <v>68</v>
      </c>
      <c r="B68" s="10"/>
      <c r="C68" s="41">
        <v>1302.2</v>
      </c>
      <c r="D68" s="41">
        <v>4337</v>
      </c>
      <c r="E68" s="42">
        <v>0</v>
      </c>
      <c r="F68" s="10"/>
      <c r="G68" s="43">
        <f>+(E68-D68)/D68</f>
        <v>-1</v>
      </c>
      <c r="H68" s="10"/>
      <c r="I68" s="83">
        <f t="shared" si="7"/>
        <v>38.119492989081117</v>
      </c>
      <c r="J68" s="83">
        <f t="shared" si="7"/>
        <v>29.564944714848597</v>
      </c>
      <c r="K68" s="45" t="e">
        <f>+E68*100/E$63</f>
        <v>#DIV/0!</v>
      </c>
      <c r="L68" s="10"/>
      <c r="M68" s="84">
        <f t="shared" si="8"/>
        <v>236.77655144826082</v>
      </c>
      <c r="N68" s="84">
        <f t="shared" si="8"/>
        <v>226.70604532030003</v>
      </c>
      <c r="O68" s="46" t="e">
        <f t="shared" si="8"/>
        <v>#DIV/0!</v>
      </c>
    </row>
    <row r="69" spans="1:15" ht="9.9499999999999993" customHeight="1" x14ac:dyDescent="0.2">
      <c r="A69" s="40" t="s">
        <v>69</v>
      </c>
      <c r="B69" s="10"/>
      <c r="C69" s="41">
        <v>879.5</v>
      </c>
      <c r="D69" s="41">
        <v>3031.9</v>
      </c>
      <c r="E69" s="42">
        <v>0</v>
      </c>
      <c r="F69" s="10"/>
      <c r="G69" s="43">
        <f>+(E69-D69)/D69</f>
        <v>-1</v>
      </c>
      <c r="H69" s="10"/>
      <c r="I69" s="83">
        <f t="shared" si="7"/>
        <v>25.745733438716666</v>
      </c>
      <c r="J69" s="83">
        <f t="shared" si="7"/>
        <v>20.668193654818875</v>
      </c>
      <c r="K69" s="45" t="e">
        <f>+E69*100/E$63</f>
        <v>#DIV/0!</v>
      </c>
      <c r="L69" s="10"/>
      <c r="M69" s="84">
        <f t="shared" si="8"/>
        <v>159.91781369892902</v>
      </c>
      <c r="N69" s="84">
        <f t="shared" si="8"/>
        <v>158.4851415279266</v>
      </c>
      <c r="O69" s="46" t="e">
        <f t="shared" si="8"/>
        <v>#DIV/0!</v>
      </c>
    </row>
    <row r="70" spans="1:15" ht="6" customHeight="1" x14ac:dyDescent="0.2">
      <c r="A70" s="40"/>
      <c r="B70" s="10"/>
      <c r="C70" s="41"/>
      <c r="D70" s="41"/>
      <c r="E70" s="46"/>
      <c r="F70" s="10"/>
      <c r="G70" s="43"/>
      <c r="H70" s="10"/>
      <c r="I70" s="83"/>
      <c r="J70" s="83"/>
      <c r="K70" s="45"/>
      <c r="L70" s="10"/>
      <c r="M70" s="84"/>
      <c r="N70" s="84"/>
      <c r="O70" s="46"/>
    </row>
    <row r="71" spans="1:15" ht="9.9499999999999993" customHeight="1" x14ac:dyDescent="0.2">
      <c r="A71" s="55" t="s">
        <v>29</v>
      </c>
      <c r="B71" s="10"/>
      <c r="C71" s="56">
        <v>3416.1000000000004</v>
      </c>
      <c r="D71" s="56">
        <v>14669.4</v>
      </c>
      <c r="E71" s="57">
        <f>SUM(E66:E70)</f>
        <v>0</v>
      </c>
      <c r="F71" s="14"/>
      <c r="G71" s="58">
        <f>+(E71-D71)/D71</f>
        <v>-1</v>
      </c>
      <c r="H71" s="14"/>
      <c r="I71" s="85">
        <f>SUM(I66:I70)</f>
        <v>100.00000000000001</v>
      </c>
      <c r="J71" s="85">
        <f>SUM(J66:J70)</f>
        <v>100</v>
      </c>
      <c r="K71" s="60" t="e">
        <f>SUM(K66:K70)</f>
        <v>#DIV/0!</v>
      </c>
      <c r="L71" s="14"/>
      <c r="M71" s="86">
        <f>SUM(M66:M70)</f>
        <v>621.14297143480553</v>
      </c>
      <c r="N71" s="86">
        <f>SUM(N66:N70)</f>
        <v>766.80693134000671</v>
      </c>
      <c r="O71" s="57" t="e">
        <f>SUM(O66:O70)</f>
        <v>#DIV/0!</v>
      </c>
    </row>
    <row r="73" spans="1:15" ht="36" customHeight="1" x14ac:dyDescent="0.2"/>
    <row r="74" spans="1:15" x14ac:dyDescent="0.2">
      <c r="A74" s="153" t="s">
        <v>80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</row>
    <row r="75" spans="1:15" ht="67.5" customHeight="1" x14ac:dyDescent="0.2"/>
    <row r="76" spans="1:15" ht="5.25" customHeight="1" x14ac:dyDescent="0.2"/>
    <row r="77" spans="1:15" ht="20.25" x14ac:dyDescent="0.3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</row>
    <row r="78" spans="1:15" ht="15.75" x14ac:dyDescent="0.2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</row>
    <row r="79" spans="1:15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x14ac:dyDescent="0.25">
      <c r="A80" s="161" t="str">
        <f>+A6</f>
        <v>Gartneriet Blomst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</row>
    <row r="82" spans="1:16" x14ac:dyDescent="0.2">
      <c r="A82" s="155" t="s">
        <v>0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</row>
    <row r="83" spans="1:16" ht="8.2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6" ht="9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6" x14ac:dyDescent="0.2">
      <c r="A85" s="6" t="s">
        <v>30</v>
      </c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6" ht="6" customHeight="1" x14ac:dyDescent="0.2"/>
    <row r="87" spans="1:16" ht="9.75" customHeight="1" x14ac:dyDescent="0.2">
      <c r="A87" s="10"/>
      <c r="B87" s="10"/>
      <c r="C87" s="11" t="s">
        <v>2</v>
      </c>
      <c r="D87" s="12"/>
      <c r="E87" s="13"/>
      <c r="F87" s="14"/>
      <c r="G87" s="15" t="s">
        <v>65</v>
      </c>
      <c r="H87" s="10"/>
      <c r="I87" s="10"/>
      <c r="J87" s="10"/>
      <c r="K87" s="10"/>
    </row>
    <row r="88" spans="1:16" ht="9.75" customHeight="1" x14ac:dyDescent="0.2">
      <c r="A88" s="10"/>
      <c r="B88" s="10"/>
      <c r="C88" s="18"/>
      <c r="D88" s="19"/>
      <c r="E88" s="20"/>
      <c r="F88" s="14"/>
      <c r="G88" s="21" t="s">
        <v>5</v>
      </c>
      <c r="H88" s="10"/>
      <c r="I88" s="10"/>
      <c r="J88" s="10"/>
      <c r="K88" s="10"/>
    </row>
    <row r="89" spans="1:16" ht="9.75" customHeight="1" x14ac:dyDescent="0.2">
      <c r="A89" s="10"/>
      <c r="B89" s="10"/>
      <c r="C89" s="23" t="str">
        <f>+C15</f>
        <v>u/10.000</v>
      </c>
      <c r="D89" s="23" t="str">
        <f>+D15</f>
        <v>Best Prac</v>
      </c>
      <c r="E89" s="25">
        <v>2016</v>
      </c>
      <c r="F89" s="14"/>
      <c r="G89" s="25"/>
      <c r="H89" s="10"/>
      <c r="I89" s="10"/>
      <c r="J89" s="10"/>
      <c r="K89" s="10"/>
    </row>
    <row r="90" spans="1:16" ht="6" customHeight="1" x14ac:dyDescent="0.2">
      <c r="A90" s="10"/>
      <c r="B90" s="10"/>
      <c r="C90" s="26"/>
      <c r="D90" s="26"/>
      <c r="E90" s="10"/>
      <c r="F90" s="10"/>
      <c r="G90" s="10"/>
      <c r="H90" s="10"/>
      <c r="I90" s="10"/>
      <c r="J90" s="10"/>
      <c r="K90" s="10"/>
    </row>
    <row r="91" spans="1:16" ht="6" customHeight="1" x14ac:dyDescent="0.2">
      <c r="A91" s="10"/>
      <c r="B91" s="10"/>
      <c r="C91" s="26"/>
      <c r="D91" s="26"/>
      <c r="E91" s="10"/>
      <c r="F91" s="10"/>
      <c r="G91" s="10"/>
      <c r="H91" s="10"/>
      <c r="I91" s="10"/>
      <c r="J91" s="10"/>
      <c r="K91" s="10"/>
    </row>
    <row r="92" spans="1:16" ht="9.75" customHeight="1" x14ac:dyDescent="0.2">
      <c r="A92" s="82" t="s">
        <v>31</v>
      </c>
      <c r="B92" s="10"/>
      <c r="C92" s="90">
        <f>+C39*100/C63</f>
        <v>11.194051696378921</v>
      </c>
      <c r="D92" s="90">
        <f>+D39*100/D63</f>
        <v>14.100781218045725</v>
      </c>
      <c r="E92" s="66" t="e">
        <f>+E39*100/E63</f>
        <v>#DIV/0!</v>
      </c>
      <c r="F92" s="10"/>
      <c r="G92" s="64"/>
      <c r="H92" s="10"/>
      <c r="I92" s="10"/>
      <c r="J92" s="10"/>
      <c r="K92" s="10"/>
    </row>
    <row r="93" spans="1:16" ht="9.75" customHeight="1" x14ac:dyDescent="0.2">
      <c r="A93" s="40" t="s">
        <v>74</v>
      </c>
      <c r="B93" s="10"/>
      <c r="C93" s="83">
        <f>+C39*100/C19</f>
        <v>12.099734210859394</v>
      </c>
      <c r="D93" s="83">
        <f>+D39*100/D19</f>
        <v>11.462056354417751</v>
      </c>
      <c r="E93" s="45" t="e">
        <f>+E39*100/E19</f>
        <v>#DIV/0!</v>
      </c>
      <c r="F93" s="10"/>
      <c r="G93" s="91"/>
      <c r="H93" s="10"/>
      <c r="I93" s="10"/>
      <c r="J93" s="10"/>
      <c r="K93" s="10"/>
    </row>
    <row r="94" spans="1:16" ht="9.75" customHeight="1" x14ac:dyDescent="0.2">
      <c r="A94" s="40" t="s">
        <v>32</v>
      </c>
      <c r="B94" s="10"/>
      <c r="C94" s="83">
        <f>+C19/C63</f>
        <v>0.9251485612247885</v>
      </c>
      <c r="D94" s="83">
        <f>+D19/D63</f>
        <v>1.230213914679537</v>
      </c>
      <c r="E94" s="45" t="e">
        <f>+E19/E63</f>
        <v>#DIV/0!</v>
      </c>
      <c r="F94" s="10"/>
      <c r="G94" s="91"/>
      <c r="H94" s="10"/>
      <c r="I94" s="10"/>
      <c r="J94" s="10"/>
      <c r="K94" s="10"/>
    </row>
    <row r="95" spans="1:16" ht="9.75" customHeight="1" x14ac:dyDescent="0.2">
      <c r="A95" s="40" t="s">
        <v>33</v>
      </c>
      <c r="B95" s="10"/>
      <c r="C95" s="83">
        <f>+C30*100/C19</f>
        <v>32.470573345146192</v>
      </c>
      <c r="D95" s="83">
        <f>+D30*100/D19</f>
        <v>29.789155791981823</v>
      </c>
      <c r="E95" s="45" t="e">
        <f>+E30*100/E19</f>
        <v>#DIV/0!</v>
      </c>
      <c r="F95" s="10"/>
      <c r="G95" s="91"/>
      <c r="H95" s="10"/>
      <c r="I95" s="10"/>
      <c r="J95" s="10"/>
      <c r="K95" s="10"/>
    </row>
    <row r="96" spans="1:16" ht="9.75" customHeight="1" x14ac:dyDescent="0.2">
      <c r="A96" s="40" t="s">
        <v>34</v>
      </c>
      <c r="B96" s="10"/>
      <c r="C96" s="84">
        <f>+(-C32-C37-C41)*100/C95</f>
        <v>2237.1024751510422</v>
      </c>
      <c r="D96" s="84">
        <f>+(-D32-D37-D41)*100/D95</f>
        <v>11821.415902453544</v>
      </c>
      <c r="E96" s="46" t="e">
        <f>+(-E32-E37-E41)*100/E95</f>
        <v>#DIV/0!</v>
      </c>
      <c r="F96" s="10"/>
      <c r="G96" s="43" t="e">
        <f>+(E96-D96)/D96</f>
        <v>#DIV/0!</v>
      </c>
      <c r="H96" s="10"/>
      <c r="I96" s="10"/>
      <c r="J96" s="10"/>
      <c r="K96" s="10"/>
    </row>
    <row r="97" spans="1:11" ht="9.75" customHeight="1" x14ac:dyDescent="0.2">
      <c r="A97" s="40" t="s">
        <v>35</v>
      </c>
      <c r="B97" s="10"/>
      <c r="C97" s="83">
        <f>+(+C19-((-C32-C37-C41)*100/+C95))*100/C19</f>
        <v>29.214578054960061</v>
      </c>
      <c r="D97" s="83">
        <f>+(+D19-((-D32-D37-D41)*100/+D95))*100/D19</f>
        <v>34.494689261332979</v>
      </c>
      <c r="E97" s="45" t="e">
        <f>+(+E19-((-E32-E37-E41)*100/+E95))*100/E19</f>
        <v>#DIV/0!</v>
      </c>
      <c r="F97" s="10"/>
      <c r="G97" s="91"/>
      <c r="H97" s="10"/>
      <c r="I97" s="10"/>
      <c r="J97" s="10"/>
      <c r="K97" s="10"/>
    </row>
    <row r="98" spans="1:11" ht="9.75" customHeight="1" x14ac:dyDescent="0.2">
      <c r="A98" s="40" t="s">
        <v>36</v>
      </c>
      <c r="B98" s="10"/>
      <c r="C98" s="92">
        <f>+C30/(-C32-C37-C41)</f>
        <v>1.412720264317181</v>
      </c>
      <c r="D98" s="92">
        <f>+D30/(-D32-D37-D41)</f>
        <v>1.5265937810592076</v>
      </c>
      <c r="E98" s="93" t="e">
        <f>+E30/(-E32-E37-E41)</f>
        <v>#DIV/0!</v>
      </c>
      <c r="F98" s="10"/>
      <c r="G98" s="91"/>
      <c r="H98" s="10"/>
      <c r="I98" s="10"/>
      <c r="J98" s="10"/>
      <c r="K98" s="10"/>
    </row>
    <row r="99" spans="1:11" ht="9.75" customHeight="1" x14ac:dyDescent="0.2">
      <c r="A99" s="40" t="s">
        <v>37</v>
      </c>
      <c r="B99" s="10"/>
      <c r="C99" s="83">
        <f>+C43*100/+C71</f>
        <v>8.7760896929246872</v>
      </c>
      <c r="D99" s="83">
        <f>+D43*100/+D71</f>
        <v>12.641280488636207</v>
      </c>
      <c r="E99" s="45" t="e">
        <f>+E43*100/+E71</f>
        <v>#DIV/0!</v>
      </c>
      <c r="F99" s="10"/>
      <c r="G99" s="91"/>
      <c r="H99" s="10"/>
      <c r="I99" s="10"/>
      <c r="J99" s="10"/>
      <c r="K99" s="10"/>
    </row>
    <row r="100" spans="1:11" ht="9.75" customHeight="1" x14ac:dyDescent="0.2">
      <c r="A100" s="40" t="s">
        <v>38</v>
      </c>
      <c r="B100" s="10"/>
      <c r="C100" s="94">
        <f>IF(C66&lt;0,C43*100/-C66,C43*100/C66)</f>
        <v>27.784986098239138</v>
      </c>
      <c r="D100" s="94">
        <f>IF(D66&lt;0,D43*100/-D66,D43*100/D66)</f>
        <v>27.545639547837965</v>
      </c>
      <c r="E100" s="45" t="e">
        <f>IF(E66&lt;0,E43*100/-E66,E43*100/E66)</f>
        <v>#DIV/0!</v>
      </c>
      <c r="F100" s="10"/>
      <c r="G100" s="91"/>
    </row>
    <row r="101" spans="1:11" ht="9.75" customHeight="1" x14ac:dyDescent="0.2">
      <c r="A101" s="40" t="s">
        <v>39</v>
      </c>
      <c r="B101" s="10"/>
      <c r="C101" s="83">
        <f>-C41*100/(+C68+C69)</f>
        <v>3.7860384104138975</v>
      </c>
      <c r="D101" s="83">
        <f>-D41*100/(+D68+D69)</f>
        <v>2.9054540026326863</v>
      </c>
      <c r="E101" s="45" t="e">
        <f>-E41*100/(+E68+E69)</f>
        <v>#DIV/0!</v>
      </c>
      <c r="F101" s="10"/>
      <c r="G101" s="91"/>
    </row>
    <row r="102" spans="1:11" ht="9.75" customHeight="1" x14ac:dyDescent="0.2">
      <c r="A102" s="67" t="s">
        <v>40</v>
      </c>
      <c r="B102" s="10"/>
      <c r="C102" s="124">
        <f>+C61/C69*100</f>
        <v>171.13132461625921</v>
      </c>
      <c r="D102" s="124">
        <f>+D61/D69*100</f>
        <v>275.41475642336485</v>
      </c>
      <c r="E102" s="72" t="e">
        <f>+E61/E69*100</f>
        <v>#DIV/0!</v>
      </c>
      <c r="F102" s="10"/>
      <c r="G102" s="126"/>
    </row>
    <row r="103" spans="1:11" ht="12.75" customHeight="1" x14ac:dyDescent="0.2">
      <c r="A103" s="10"/>
      <c r="B103" s="10"/>
      <c r="C103" s="10"/>
      <c r="D103" s="10"/>
      <c r="E103" s="10"/>
      <c r="F103" s="10"/>
      <c r="G103" s="10"/>
    </row>
    <row r="104" spans="1:11" ht="12.75" customHeight="1" x14ac:dyDescent="0.2">
      <c r="A104" s="10"/>
      <c r="B104" s="10"/>
      <c r="C104" s="10"/>
      <c r="D104" s="10"/>
      <c r="E104" s="10"/>
      <c r="F104" s="10"/>
      <c r="G104" s="10"/>
    </row>
    <row r="105" spans="1:11" ht="12.75" customHeight="1" x14ac:dyDescent="0.2">
      <c r="A105" s="6" t="s">
        <v>41</v>
      </c>
      <c r="B105" s="10"/>
      <c r="C105" s="10"/>
      <c r="D105" s="10"/>
      <c r="E105" s="10"/>
      <c r="F105" s="10"/>
      <c r="G105" s="10"/>
    </row>
    <row r="106" spans="1:11" ht="6" customHeight="1" x14ac:dyDescent="0.2">
      <c r="A106" s="10"/>
      <c r="B106" s="10"/>
      <c r="C106" s="10"/>
      <c r="D106" s="10"/>
      <c r="E106" s="10"/>
      <c r="F106" s="10"/>
      <c r="G106" s="10"/>
    </row>
    <row r="107" spans="1:11" ht="9.75" customHeight="1" x14ac:dyDescent="0.2">
      <c r="A107" s="10"/>
      <c r="B107" s="10"/>
      <c r="C107" s="156" t="s">
        <v>2</v>
      </c>
      <c r="D107" s="157"/>
      <c r="E107" s="158"/>
      <c r="F107" s="14"/>
      <c r="G107" s="15" t="s">
        <v>65</v>
      </c>
    </row>
    <row r="108" spans="1:11" ht="9.75" customHeight="1" x14ac:dyDescent="0.2">
      <c r="A108" s="10"/>
      <c r="B108" s="10"/>
      <c r="C108" s="96"/>
      <c r="D108" s="97"/>
      <c r="E108" s="98"/>
      <c r="F108" s="14"/>
      <c r="G108" s="21" t="s">
        <v>5</v>
      </c>
    </row>
    <row r="109" spans="1:11" ht="9.75" customHeight="1" x14ac:dyDescent="0.2">
      <c r="A109" s="10"/>
      <c r="B109" s="10"/>
      <c r="C109" s="23" t="str">
        <f>+C15</f>
        <v>u/10.000</v>
      </c>
      <c r="D109" s="23" t="str">
        <f>+D15</f>
        <v>Best Prac</v>
      </c>
      <c r="E109" s="25">
        <f>+E15</f>
        <v>2016</v>
      </c>
      <c r="F109" s="14"/>
      <c r="G109" s="25"/>
    </row>
    <row r="110" spans="1:11" ht="6" customHeight="1" x14ac:dyDescent="0.2">
      <c r="A110" s="10"/>
      <c r="B110" s="10"/>
      <c r="C110" s="10"/>
      <c r="D110" s="10"/>
      <c r="E110" s="10"/>
      <c r="F110" s="10"/>
      <c r="G110" s="10"/>
    </row>
    <row r="111" spans="1:11" ht="9.75" customHeight="1" x14ac:dyDescent="0.2">
      <c r="A111" s="33" t="s">
        <v>42</v>
      </c>
      <c r="B111" s="10"/>
      <c r="C111" s="82"/>
      <c r="D111" s="82"/>
      <c r="E111" s="64"/>
      <c r="F111" s="10"/>
      <c r="G111" s="64"/>
    </row>
    <row r="112" spans="1:11" ht="9.75" customHeight="1" x14ac:dyDescent="0.2">
      <c r="A112" s="40" t="s">
        <v>43</v>
      </c>
      <c r="B112" s="10"/>
      <c r="C112" s="41">
        <v>5499.7</v>
      </c>
      <c r="D112" s="41">
        <v>19130.5</v>
      </c>
      <c r="E112" s="42">
        <v>0</v>
      </c>
      <c r="F112" s="10"/>
      <c r="G112" s="91"/>
    </row>
    <row r="113" spans="1:7" ht="9.75" customHeight="1" x14ac:dyDescent="0.2">
      <c r="A113" s="40" t="s">
        <v>44</v>
      </c>
      <c r="B113" s="10"/>
      <c r="C113" s="41">
        <v>0</v>
      </c>
      <c r="D113" s="41">
        <v>0</v>
      </c>
      <c r="E113" s="42">
        <v>0</v>
      </c>
      <c r="F113" s="10"/>
      <c r="G113" s="91"/>
    </row>
    <row r="114" spans="1:7" ht="9.75" customHeight="1" x14ac:dyDescent="0.2">
      <c r="A114" s="40" t="s">
        <v>45</v>
      </c>
      <c r="B114" s="10"/>
      <c r="C114" s="41">
        <v>0</v>
      </c>
      <c r="D114" s="41">
        <v>0</v>
      </c>
      <c r="E114" s="42">
        <v>0</v>
      </c>
      <c r="F114" s="10"/>
      <c r="G114" s="91"/>
    </row>
    <row r="115" spans="1:7" ht="9.75" customHeight="1" x14ac:dyDescent="0.2">
      <c r="A115" s="40" t="s">
        <v>46</v>
      </c>
      <c r="B115" s="10"/>
      <c r="C115" s="41">
        <v>0</v>
      </c>
      <c r="D115" s="41">
        <v>0</v>
      </c>
      <c r="E115" s="42">
        <v>0</v>
      </c>
      <c r="F115" s="10"/>
      <c r="G115" s="91"/>
    </row>
    <row r="116" spans="1:7" ht="6" customHeight="1" x14ac:dyDescent="0.2">
      <c r="A116" s="40"/>
      <c r="B116" s="10"/>
      <c r="C116" s="41"/>
      <c r="D116" s="41"/>
      <c r="E116" s="46"/>
      <c r="F116" s="10"/>
      <c r="G116" s="91"/>
    </row>
    <row r="117" spans="1:7" ht="9.75" customHeight="1" x14ac:dyDescent="0.2">
      <c r="A117" s="48" t="s">
        <v>47</v>
      </c>
      <c r="B117" s="14"/>
      <c r="C117" s="49">
        <v>5499.7</v>
      </c>
      <c r="D117" s="49">
        <v>19130.5</v>
      </c>
      <c r="E117" s="50">
        <f>SUM(E112:E116)</f>
        <v>0</v>
      </c>
      <c r="F117" s="14"/>
      <c r="G117" s="51">
        <f>+(E117-D117)/D117</f>
        <v>-1</v>
      </c>
    </row>
    <row r="118" spans="1:7" ht="6" customHeight="1" x14ac:dyDescent="0.2">
      <c r="A118" s="40"/>
      <c r="B118" s="10"/>
      <c r="C118" s="41"/>
      <c r="D118" s="41"/>
      <c r="E118" s="46"/>
      <c r="F118" s="10"/>
      <c r="G118" s="91"/>
    </row>
    <row r="119" spans="1:7" ht="9.75" customHeight="1" x14ac:dyDescent="0.2">
      <c r="A119" s="40" t="s">
        <v>48</v>
      </c>
      <c r="B119" s="10"/>
      <c r="C119" s="41">
        <v>0</v>
      </c>
      <c r="D119" s="41">
        <v>3900</v>
      </c>
      <c r="E119" s="42">
        <v>0</v>
      </c>
      <c r="F119" s="10"/>
      <c r="G119" s="91"/>
    </row>
    <row r="120" spans="1:7" ht="9.75" customHeight="1" x14ac:dyDescent="0.2">
      <c r="A120" s="40" t="s">
        <v>49</v>
      </c>
      <c r="B120" s="10"/>
      <c r="C120" s="41">
        <v>670</v>
      </c>
      <c r="D120" s="41">
        <v>0</v>
      </c>
      <c r="E120" s="42">
        <v>0</v>
      </c>
      <c r="F120" s="10"/>
      <c r="G120" s="91"/>
    </row>
    <row r="121" spans="1:7" ht="6" customHeight="1" x14ac:dyDescent="0.2">
      <c r="A121" s="40"/>
      <c r="B121" s="10"/>
      <c r="C121" s="41"/>
      <c r="D121" s="41"/>
      <c r="E121" s="46"/>
      <c r="F121" s="10"/>
      <c r="G121" s="91"/>
    </row>
    <row r="122" spans="1:7" ht="9.75" customHeight="1" x14ac:dyDescent="0.2">
      <c r="A122" s="55" t="s">
        <v>50</v>
      </c>
      <c r="B122" s="14"/>
      <c r="C122" s="56">
        <v>5499.7</v>
      </c>
      <c r="D122" s="56">
        <v>20324.2</v>
      </c>
      <c r="E122" s="99">
        <v>0</v>
      </c>
      <c r="F122" s="14"/>
      <c r="G122" s="58">
        <f>+(E122-D122)/D122</f>
        <v>-1</v>
      </c>
    </row>
    <row r="123" spans="1:7" ht="15" customHeight="1" x14ac:dyDescent="0.2">
      <c r="A123" s="10"/>
      <c r="B123" s="10"/>
      <c r="C123" s="32"/>
      <c r="D123" s="32"/>
      <c r="E123" s="32"/>
      <c r="F123" s="10"/>
      <c r="G123" s="10"/>
    </row>
    <row r="124" spans="1:7" ht="9.75" customHeight="1" x14ac:dyDescent="0.2">
      <c r="A124" s="33" t="s">
        <v>51</v>
      </c>
      <c r="B124" s="10"/>
      <c r="C124" s="62"/>
      <c r="D124" s="62"/>
      <c r="E124" s="63"/>
      <c r="F124" s="10"/>
      <c r="G124" s="64"/>
    </row>
    <row r="125" spans="1:7" ht="9.75" customHeight="1" x14ac:dyDescent="0.2">
      <c r="A125" s="40" t="s">
        <v>52</v>
      </c>
      <c r="B125" s="10"/>
      <c r="C125" s="41">
        <v>3977.5</v>
      </c>
      <c r="D125" s="41">
        <v>23788.1</v>
      </c>
      <c r="E125" s="42">
        <v>0</v>
      </c>
      <c r="F125" s="10"/>
      <c r="G125" s="43">
        <f>+(E125-D125)/D125</f>
        <v>-1</v>
      </c>
    </row>
    <row r="126" spans="1:7" ht="9.75" customHeight="1" x14ac:dyDescent="0.2">
      <c r="A126" s="40" t="s">
        <v>66</v>
      </c>
      <c r="B126" s="10"/>
      <c r="C126" s="100">
        <v>0.72322126661454267</v>
      </c>
      <c r="D126" s="100">
        <v>1.1704322925379596</v>
      </c>
      <c r="E126" s="101" t="e">
        <f>+E125/E122</f>
        <v>#DIV/0!</v>
      </c>
      <c r="F126" s="10"/>
      <c r="G126" s="43" t="e">
        <f>+(E126-D126)/D126</f>
        <v>#DIV/0!</v>
      </c>
    </row>
    <row r="127" spans="1:7" ht="9.75" customHeight="1" x14ac:dyDescent="0.2">
      <c r="A127" s="67" t="s">
        <v>54</v>
      </c>
      <c r="B127" s="10"/>
      <c r="C127" s="95">
        <v>174.05405405405409</v>
      </c>
      <c r="D127" s="95">
        <v>198.6539488231511</v>
      </c>
      <c r="E127" s="73" t="e">
        <f>+(-E24+E47-E50)*1000/E125</f>
        <v>#DIV/0!</v>
      </c>
      <c r="F127" s="10"/>
      <c r="G127" s="70" t="e">
        <f>+(E127-D127)/D127</f>
        <v>#DIV/0!</v>
      </c>
    </row>
    <row r="128" spans="1:7" ht="15" customHeight="1" x14ac:dyDescent="0.2">
      <c r="A128" s="10"/>
      <c r="B128" s="10"/>
      <c r="C128" s="32"/>
      <c r="D128" s="32"/>
      <c r="E128" s="32"/>
      <c r="F128" s="10"/>
      <c r="G128" s="10"/>
    </row>
    <row r="129" spans="1:7" ht="9.75" customHeight="1" x14ac:dyDescent="0.2">
      <c r="A129" s="33" t="s">
        <v>55</v>
      </c>
      <c r="B129" s="10"/>
      <c r="C129" s="62"/>
      <c r="D129" s="62"/>
      <c r="E129" s="63"/>
      <c r="F129" s="10"/>
      <c r="G129" s="64"/>
    </row>
    <row r="130" spans="1:7" ht="9.75" customHeight="1" x14ac:dyDescent="0.2">
      <c r="A130" s="40" t="s">
        <v>56</v>
      </c>
      <c r="B130" s="10"/>
      <c r="C130" s="41">
        <v>0</v>
      </c>
      <c r="D130" s="41">
        <v>229.3</v>
      </c>
      <c r="E130" s="42">
        <v>0</v>
      </c>
      <c r="F130" s="10"/>
      <c r="G130" s="43">
        <f>+(E130-D130)/D130</f>
        <v>-1</v>
      </c>
    </row>
    <row r="131" spans="1:7" ht="9.75" customHeight="1" x14ac:dyDescent="0.2">
      <c r="A131" s="40" t="s">
        <v>57</v>
      </c>
      <c r="B131" s="10"/>
      <c r="C131" s="41">
        <v>29.6</v>
      </c>
      <c r="D131" s="41">
        <v>386.7</v>
      </c>
      <c r="E131" s="42">
        <v>0</v>
      </c>
      <c r="F131" s="10"/>
      <c r="G131" s="43">
        <f>+(E131-D131)/D131</f>
        <v>-1</v>
      </c>
    </row>
    <row r="132" spans="1:7" ht="6" customHeight="1" x14ac:dyDescent="0.2">
      <c r="A132" s="40"/>
      <c r="B132" s="10"/>
      <c r="C132" s="41"/>
      <c r="D132" s="41"/>
      <c r="E132" s="46"/>
      <c r="F132" s="10"/>
      <c r="G132" s="91"/>
    </row>
    <row r="133" spans="1:7" ht="9.75" customHeight="1" x14ac:dyDescent="0.2">
      <c r="A133" s="55" t="s">
        <v>58</v>
      </c>
      <c r="B133" s="14"/>
      <c r="C133" s="56">
        <f>SUM(C130:C132)</f>
        <v>29.6</v>
      </c>
      <c r="D133" s="56">
        <f>SUM(D130:D132)</f>
        <v>616</v>
      </c>
      <c r="E133" s="57">
        <f>SUM(E130:E132)</f>
        <v>0</v>
      </c>
      <c r="F133" s="14"/>
      <c r="G133" s="58">
        <f>+(E133-D133)/D133</f>
        <v>-1</v>
      </c>
    </row>
    <row r="134" spans="1:7" ht="15" customHeight="1" x14ac:dyDescent="0.2">
      <c r="A134" s="10"/>
      <c r="B134" s="10"/>
      <c r="C134" s="32"/>
      <c r="D134" s="32"/>
      <c r="E134" s="32"/>
      <c r="F134" s="10"/>
      <c r="G134" s="10"/>
    </row>
    <row r="135" spans="1:7" s="127" customFormat="1" ht="9.75" customHeight="1" x14ac:dyDescent="0.2">
      <c r="A135" s="122"/>
      <c r="B135" s="123"/>
      <c r="C135" s="125"/>
      <c r="D135" s="125"/>
      <c r="E135" s="125"/>
      <c r="F135" s="123"/>
      <c r="G135" s="123"/>
    </row>
    <row r="136" spans="1:7" s="127" customFormat="1" ht="9.75" customHeight="1" x14ac:dyDescent="0.2">
      <c r="A136" s="123"/>
      <c r="B136" s="123"/>
      <c r="C136" s="125"/>
      <c r="D136" s="125"/>
      <c r="E136" s="125"/>
      <c r="F136" s="123"/>
      <c r="G136" s="123"/>
    </row>
    <row r="137" spans="1:7" s="127" customFormat="1" ht="9.75" customHeight="1" x14ac:dyDescent="0.2">
      <c r="A137" s="123"/>
      <c r="B137" s="123"/>
      <c r="C137" s="125"/>
      <c r="D137" s="125"/>
      <c r="E137" s="128"/>
      <c r="F137" s="123"/>
      <c r="G137" s="109"/>
    </row>
    <row r="138" spans="1:7" s="127" customFormat="1" ht="9.75" customHeight="1" x14ac:dyDescent="0.2">
      <c r="A138" s="123"/>
      <c r="B138" s="123"/>
      <c r="C138" s="125"/>
      <c r="D138" s="125"/>
      <c r="E138" s="128"/>
      <c r="F138" s="123"/>
      <c r="G138" s="109"/>
    </row>
    <row r="139" spans="1:7" s="127" customFormat="1" ht="9.75" customHeight="1" x14ac:dyDescent="0.2">
      <c r="A139" s="123"/>
      <c r="B139" s="123"/>
      <c r="C139" s="125"/>
      <c r="D139" s="125"/>
      <c r="E139" s="128"/>
      <c r="F139" s="123"/>
      <c r="G139" s="109"/>
    </row>
    <row r="140" spans="1:7" ht="6" customHeight="1" x14ac:dyDescent="0.2">
      <c r="A140" s="10"/>
      <c r="B140" s="10"/>
      <c r="C140" s="32"/>
      <c r="D140" s="32"/>
      <c r="E140" s="32"/>
      <c r="F140" s="10"/>
      <c r="G140" s="10"/>
    </row>
    <row r="141" spans="1:7" ht="6" customHeight="1" x14ac:dyDescent="0.2">
      <c r="A141" s="10"/>
      <c r="B141" s="10"/>
      <c r="C141" s="32"/>
      <c r="D141" s="32"/>
      <c r="E141" s="32"/>
      <c r="F141" s="10"/>
      <c r="G141" s="10"/>
    </row>
    <row r="142" spans="1:7" ht="6" customHeight="1" x14ac:dyDescent="0.2">
      <c r="A142" s="10"/>
      <c r="B142" s="10"/>
      <c r="C142" s="32"/>
      <c r="D142" s="32"/>
      <c r="E142" s="32"/>
      <c r="F142" s="10"/>
      <c r="G142" s="10"/>
    </row>
    <row r="143" spans="1:7" ht="6" customHeight="1" x14ac:dyDescent="0.2">
      <c r="A143" s="10"/>
      <c r="B143" s="10"/>
      <c r="C143" s="32"/>
      <c r="D143" s="32"/>
      <c r="E143" s="102"/>
      <c r="F143" s="102"/>
      <c r="G143" s="102"/>
    </row>
    <row r="144" spans="1:7" ht="6" customHeight="1" x14ac:dyDescent="0.2">
      <c r="A144" s="10"/>
      <c r="B144" s="10"/>
      <c r="C144" s="32"/>
      <c r="D144" s="32"/>
      <c r="E144" s="102"/>
      <c r="F144" s="102"/>
      <c r="G144" s="102"/>
    </row>
    <row r="145" spans="1:15" ht="12.75" customHeight="1" x14ac:dyDescent="0.2">
      <c r="A145" s="10"/>
      <c r="B145" s="10"/>
      <c r="C145" s="32"/>
      <c r="D145" s="32"/>
      <c r="E145" s="102"/>
      <c r="F145" s="102"/>
      <c r="G145" s="102"/>
    </row>
    <row r="146" spans="1:15" ht="9.75" customHeight="1" x14ac:dyDescent="0.2">
      <c r="A146" s="97"/>
      <c r="B146" s="103"/>
      <c r="C146" s="102"/>
      <c r="D146" s="102"/>
      <c r="E146" s="102"/>
      <c r="F146" s="102"/>
      <c r="G146" s="102"/>
    </row>
    <row r="147" spans="1:15" ht="4.5" customHeight="1" x14ac:dyDescent="0.2">
      <c r="A147" s="103"/>
      <c r="B147" s="103"/>
      <c r="C147" s="102"/>
      <c r="D147" s="102"/>
      <c r="E147" s="102"/>
      <c r="F147" s="102"/>
      <c r="G147" s="102"/>
    </row>
    <row r="148" spans="1:15" ht="9.75" customHeight="1" x14ac:dyDescent="0.2">
      <c r="A148" s="103"/>
      <c r="B148" s="10"/>
      <c r="C148" s="104"/>
      <c r="D148" s="104"/>
      <c r="E148" s="105"/>
      <c r="F148" s="10"/>
      <c r="G148" s="10"/>
    </row>
    <row r="149" spans="1:15" ht="6.75" customHeight="1" x14ac:dyDescent="0.2">
      <c r="A149" s="103"/>
      <c r="B149" s="10"/>
      <c r="C149" s="104"/>
      <c r="D149" s="104"/>
      <c r="E149" s="105"/>
      <c r="F149" s="10"/>
      <c r="G149" s="10"/>
    </row>
    <row r="150" spans="1:15" x14ac:dyDescent="0.2">
      <c r="A150" s="153" t="s">
        <v>80</v>
      </c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</row>
  </sheetData>
  <mergeCells count="11">
    <mergeCell ref="A150:O150"/>
    <mergeCell ref="A4:O4"/>
    <mergeCell ref="A82:P82"/>
    <mergeCell ref="C107:E107"/>
    <mergeCell ref="A3:O3"/>
    <mergeCell ref="A6:O6"/>
    <mergeCell ref="A80:O80"/>
    <mergeCell ref="A74:O74"/>
    <mergeCell ref="A78:O78"/>
    <mergeCell ref="A8:P8"/>
    <mergeCell ref="A77:O77"/>
  </mergeCells>
  <phoneticPr fontId="2" type="noConversion"/>
  <pageMargins left="0.78740157480314965" right="0.71" top="0.23622047244094491" bottom="0.49" header="0.19685039370078741" footer="0.31496062992125984"/>
  <pageSetup paperSize="9" orientation="portrait" horizontalDpi="300" verticalDpi="300"/>
  <headerFooter alignWithMargins="0"/>
  <rowBreaks count="1" manualBreakCount="1">
    <brk id="7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O149"/>
  <sheetViews>
    <sheetView showGridLines="0" topLeftCell="A2" zoomScaleNormal="100" workbookViewId="0">
      <selection activeCell="K121" sqref="K121"/>
    </sheetView>
  </sheetViews>
  <sheetFormatPr defaultRowHeight="12.75" x14ac:dyDescent="0.2"/>
  <cols>
    <col min="1" max="1" width="18.140625" style="3" customWidth="1"/>
    <col min="2" max="2" width="0.5703125" style="3" customWidth="1"/>
    <col min="3" max="5" width="8" style="3" customWidth="1"/>
    <col min="6" max="6" width="0.5703125" style="3" customWidth="1"/>
    <col min="7" max="7" width="8" style="3" customWidth="1"/>
    <col min="8" max="8" width="0.5703125" style="3" customWidth="1"/>
    <col min="9" max="11" width="8" style="3" customWidth="1"/>
    <col min="12" max="12" width="0.5703125" style="3" customWidth="1"/>
    <col min="13" max="15" width="8" style="3" customWidth="1"/>
    <col min="16" max="16384" width="9.140625" style="3"/>
  </cols>
  <sheetData>
    <row r="1" spans="1:15" ht="67.5" customHeight="1" x14ac:dyDescent="0.2"/>
    <row r="2" spans="1:15" ht="5.25" customHeight="1" x14ac:dyDescent="0.2"/>
    <row r="3" spans="1:15" ht="20.25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15.75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163" t="s">
        <v>79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8" spans="1:15" x14ac:dyDescent="0.2">
      <c r="A8" s="162" t="s">
        <v>60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">
      <c r="A10" s="6"/>
      <c r="E10" s="7"/>
      <c r="F10" s="7"/>
      <c r="G10" s="7"/>
      <c r="H10" s="7"/>
      <c r="I10" s="7"/>
      <c r="J10" s="7"/>
      <c r="K10" s="7"/>
    </row>
    <row r="11" spans="1:15" x14ac:dyDescent="0.2">
      <c r="A11" s="4" t="s">
        <v>1</v>
      </c>
      <c r="B11" s="5"/>
      <c r="C11" s="5"/>
      <c r="E11" s="7"/>
      <c r="F11" s="7"/>
      <c r="G11" s="7"/>
      <c r="H11" s="7"/>
      <c r="I11" s="7"/>
      <c r="J11" s="7"/>
      <c r="K11" s="7"/>
    </row>
    <row r="12" spans="1:15" ht="6" customHeight="1" x14ac:dyDescent="0.2"/>
    <row r="13" spans="1:15" ht="9.9499999999999993" customHeight="1" x14ac:dyDescent="0.2">
      <c r="A13" s="10"/>
      <c r="B13" s="10"/>
      <c r="C13" s="11" t="s">
        <v>2</v>
      </c>
      <c r="D13" s="12"/>
      <c r="E13" s="13"/>
      <c r="F13" s="14"/>
      <c r="G13" s="15" t="s">
        <v>65</v>
      </c>
      <c r="H13" s="14"/>
      <c r="I13" s="2"/>
      <c r="J13" s="16"/>
      <c r="K13" s="17"/>
      <c r="L13" s="14"/>
      <c r="M13" s="11" t="s">
        <v>3</v>
      </c>
      <c r="N13" s="12"/>
      <c r="O13" s="13"/>
    </row>
    <row r="14" spans="1:15" ht="9.9499999999999993" customHeight="1" x14ac:dyDescent="0.2">
      <c r="A14" s="10"/>
      <c r="B14" s="10"/>
      <c r="C14" s="18" t="s">
        <v>4</v>
      </c>
      <c r="D14" s="19"/>
      <c r="E14" s="20"/>
      <c r="F14" s="14"/>
      <c r="G14" s="21" t="s">
        <v>5</v>
      </c>
      <c r="H14" s="14"/>
      <c r="I14" s="18" t="s">
        <v>6</v>
      </c>
      <c r="J14" s="19"/>
      <c r="K14" s="20"/>
      <c r="L14" s="14"/>
      <c r="M14" s="18" t="s">
        <v>7</v>
      </c>
      <c r="N14" s="19"/>
      <c r="O14" s="20"/>
    </row>
    <row r="15" spans="1:15" ht="9.9499999999999993" customHeight="1" x14ac:dyDescent="0.2">
      <c r="A15" s="10"/>
      <c r="B15" s="10"/>
      <c r="C15" s="145" t="s">
        <v>86</v>
      </c>
      <c r="D15" s="145" t="s">
        <v>85</v>
      </c>
      <c r="E15" s="146">
        <v>2016</v>
      </c>
      <c r="F15" s="14"/>
      <c r="G15" s="25"/>
      <c r="H15" s="14"/>
      <c r="I15" s="145" t="str">
        <f>+C15</f>
        <v>o/10.000</v>
      </c>
      <c r="J15" s="145" t="str">
        <f>+D15</f>
        <v>Best prac</v>
      </c>
      <c r="K15" s="146">
        <v>2016</v>
      </c>
      <c r="L15" s="14"/>
      <c r="M15" s="145" t="str">
        <f>+C15</f>
        <v>o/10.000</v>
      </c>
      <c r="N15" s="145" t="str">
        <f>+D15</f>
        <v>Best prac</v>
      </c>
      <c r="O15" s="146">
        <f>+E15</f>
        <v>2016</v>
      </c>
    </row>
    <row r="16" spans="1:15" ht="6" customHeight="1" x14ac:dyDescent="0.2">
      <c r="A16" s="10"/>
      <c r="B16" s="10"/>
      <c r="C16" s="26"/>
      <c r="D16" s="26"/>
      <c r="E16" s="10"/>
      <c r="F16" s="10"/>
      <c r="G16" s="10"/>
      <c r="H16" s="10"/>
      <c r="I16" s="26"/>
      <c r="J16" s="26"/>
      <c r="K16" s="10"/>
      <c r="L16" s="10"/>
      <c r="M16" s="26"/>
      <c r="N16" s="26"/>
      <c r="O16" s="10"/>
    </row>
    <row r="17" spans="1:15" ht="9.9499999999999993" customHeight="1" x14ac:dyDescent="0.2">
      <c r="A17" s="27" t="s">
        <v>77</v>
      </c>
      <c r="B17" s="28"/>
      <c r="C17" s="122"/>
      <c r="D17" s="122"/>
      <c r="E17" s="122"/>
      <c r="F17" s="14"/>
      <c r="G17" s="14"/>
      <c r="H17" s="14"/>
      <c r="I17" s="14"/>
      <c r="J17" s="14"/>
      <c r="K17" s="14"/>
      <c r="L17" s="14"/>
      <c r="M17" s="29">
        <f>C123</f>
        <v>42226.809523809527</v>
      </c>
      <c r="N17" s="29">
        <f>D123</f>
        <v>20324.2</v>
      </c>
      <c r="O17" s="30">
        <f>+E123</f>
        <v>0</v>
      </c>
    </row>
    <row r="18" spans="1:15" ht="6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6"/>
      <c r="N18" s="106"/>
      <c r="O18" s="106"/>
    </row>
    <row r="19" spans="1:15" ht="9.9499999999999993" customHeight="1" x14ac:dyDescent="0.2">
      <c r="A19" s="33" t="s">
        <v>8</v>
      </c>
      <c r="B19" s="10"/>
      <c r="C19" s="34">
        <v>34283.666666666664</v>
      </c>
      <c r="D19" s="34">
        <f>'Potteplanter under 10.000'!D19</f>
        <v>18046.5</v>
      </c>
      <c r="E19" s="35">
        <v>0</v>
      </c>
      <c r="F19" s="14"/>
      <c r="G19" s="36">
        <f>+(E19-D19)/D19</f>
        <v>-1</v>
      </c>
      <c r="H19" s="14"/>
      <c r="I19" s="37">
        <f>+C19*100/C19</f>
        <v>100</v>
      </c>
      <c r="J19" s="37">
        <f>+D19*100/D19</f>
        <v>100</v>
      </c>
      <c r="K19" s="38" t="e">
        <f>+E19*100/E19</f>
        <v>#DIV/0!</v>
      </c>
      <c r="L19" s="14"/>
      <c r="M19" s="34">
        <f t="shared" ref="M19:O20" si="0">+C19*1000/M$17</f>
        <v>811.893369479782</v>
      </c>
      <c r="N19" s="34">
        <f t="shared" si="0"/>
        <v>887.93162830517315</v>
      </c>
      <c r="O19" s="39" t="e">
        <f t="shared" si="0"/>
        <v>#DIV/0!</v>
      </c>
    </row>
    <row r="20" spans="1:15" ht="9.9499999999999993" customHeight="1" x14ac:dyDescent="0.2">
      <c r="A20" s="40" t="s">
        <v>9</v>
      </c>
      <c r="B20" s="10"/>
      <c r="C20" s="41">
        <v>-2643.2380952380954</v>
      </c>
      <c r="D20" s="41">
        <f>'Potteplanter under 10.000'!D20</f>
        <v>-1043</v>
      </c>
      <c r="E20" s="42">
        <v>0</v>
      </c>
      <c r="F20" s="10"/>
      <c r="G20" s="43">
        <f>+(E20-D20)/D20</f>
        <v>-1</v>
      </c>
      <c r="H20" s="10"/>
      <c r="I20" s="44">
        <f>+C20*100/C$19</f>
        <v>-7.7099048970980215</v>
      </c>
      <c r="J20" s="44">
        <f>+D20*100/D$19</f>
        <v>-5.7795140331920321</v>
      </c>
      <c r="K20" s="45" t="e">
        <f>+E20*100/E$19</f>
        <v>#DIV/0!</v>
      </c>
      <c r="L20" s="10"/>
      <c r="M20" s="41">
        <f t="shared" si="0"/>
        <v>-62.596206652735852</v>
      </c>
      <c r="N20" s="41">
        <f t="shared" si="0"/>
        <v>-51.318133063047988</v>
      </c>
      <c r="O20" s="46" t="e">
        <f t="shared" si="0"/>
        <v>#DIV/0!</v>
      </c>
    </row>
    <row r="21" spans="1:15" ht="6" customHeight="1" x14ac:dyDescent="0.2">
      <c r="A21" s="40"/>
      <c r="B21" s="10"/>
      <c r="C21" s="41"/>
      <c r="D21" s="41"/>
      <c r="E21" s="46"/>
      <c r="F21" s="10"/>
      <c r="G21" s="47"/>
      <c r="H21" s="10"/>
      <c r="I21" s="44"/>
      <c r="J21" s="44"/>
      <c r="K21" s="45"/>
      <c r="L21" s="10"/>
      <c r="M21" s="41"/>
      <c r="N21" s="41"/>
      <c r="O21" s="46"/>
    </row>
    <row r="22" spans="1:15" ht="9.9499999999999993" customHeight="1" x14ac:dyDescent="0.2">
      <c r="A22" s="48" t="s">
        <v>10</v>
      </c>
      <c r="B22" s="10"/>
      <c r="C22" s="49">
        <v>31640.428571428569</v>
      </c>
      <c r="D22" s="49">
        <f>'Potteplanter under 10.000'!D22</f>
        <v>17003.5</v>
      </c>
      <c r="E22" s="50">
        <f>SUM(E19:E21)</f>
        <v>0</v>
      </c>
      <c r="F22" s="14"/>
      <c r="G22" s="51">
        <f>IF(+D22&lt;0,(-D22+E22)/-D22,(-D22+E22)/D22)</f>
        <v>-1</v>
      </c>
      <c r="H22" s="14"/>
      <c r="I22" s="52">
        <f>SUM(I19:I21)</f>
        <v>92.290095102901972</v>
      </c>
      <c r="J22" s="52">
        <f>SUM(J19:J21)</f>
        <v>94.220485966807971</v>
      </c>
      <c r="K22" s="53" t="e">
        <f>SUM(K19:K21)</f>
        <v>#DIV/0!</v>
      </c>
      <c r="L22" s="14"/>
      <c r="M22" s="49">
        <f>SUM(M19:M21)</f>
        <v>749.29716282704612</v>
      </c>
      <c r="N22" s="49">
        <f>SUM(N19:N21)</f>
        <v>836.61349524212517</v>
      </c>
      <c r="O22" s="50" t="e">
        <f>SUM(O19:O21)</f>
        <v>#DIV/0!</v>
      </c>
    </row>
    <row r="23" spans="1:15" ht="6" customHeight="1" x14ac:dyDescent="0.2">
      <c r="A23" s="40"/>
      <c r="B23" s="10"/>
      <c r="C23" s="41"/>
      <c r="D23" s="41"/>
      <c r="E23" s="46"/>
      <c r="F23" s="10"/>
      <c r="G23" s="43"/>
      <c r="H23" s="10"/>
      <c r="I23" s="44"/>
      <c r="J23" s="44"/>
      <c r="K23" s="45"/>
      <c r="L23" s="10"/>
      <c r="M23" s="41"/>
      <c r="N23" s="41"/>
      <c r="O23" s="46"/>
    </row>
    <row r="24" spans="1:15" ht="9.9499999999999993" customHeight="1" x14ac:dyDescent="0.2">
      <c r="A24" s="40" t="s">
        <v>11</v>
      </c>
      <c r="B24" s="10"/>
      <c r="C24" s="41">
        <v>-8879.9523809523816</v>
      </c>
      <c r="D24" s="41">
        <f>'Potteplanter under 10.000'!D24</f>
        <v>-4234.1000000000004</v>
      </c>
      <c r="E24" s="42">
        <v>0</v>
      </c>
      <c r="F24" s="10"/>
      <c r="G24" s="43">
        <f>+(E24-D24)/D24</f>
        <v>-1</v>
      </c>
      <c r="H24" s="10"/>
      <c r="I24" s="44">
        <f t="shared" ref="I24:K25" si="1">+C24*100/C$19</f>
        <v>-25.901408000755602</v>
      </c>
      <c r="J24" s="44">
        <f t="shared" si="1"/>
        <v>-23.462167179231432</v>
      </c>
      <c r="K24" s="45" t="e">
        <f t="shared" si="1"/>
        <v>#DIV/0!</v>
      </c>
      <c r="L24" s="10"/>
      <c r="M24" s="41">
        <f t="shared" ref="M24:O25" si="2">+C24*1000/M$17</f>
        <v>-210.29181416004053</v>
      </c>
      <c r="N24" s="41">
        <f t="shared" si="2"/>
        <v>-208.32800307023155</v>
      </c>
      <c r="O24" s="46" t="e">
        <f t="shared" si="2"/>
        <v>#DIV/0!</v>
      </c>
    </row>
    <row r="25" spans="1:15" ht="9.9499999999999993" customHeight="1" x14ac:dyDescent="0.2">
      <c r="A25" s="40" t="s">
        <v>12</v>
      </c>
      <c r="B25" s="10"/>
      <c r="C25" s="41">
        <v>-9918.0476190476184</v>
      </c>
      <c r="D25" s="41">
        <f>'Potteplanter under 10.000'!D25</f>
        <v>-5638.4</v>
      </c>
      <c r="E25" s="42">
        <v>0</v>
      </c>
      <c r="F25" s="10"/>
      <c r="G25" s="43">
        <f>+(E25-D25)/D25</f>
        <v>-1</v>
      </c>
      <c r="H25" s="10"/>
      <c r="I25" s="44">
        <f t="shared" si="1"/>
        <v>-28.929366614950617</v>
      </c>
      <c r="J25" s="44">
        <f t="shared" si="1"/>
        <v>-31.243731471476465</v>
      </c>
      <c r="K25" s="45" t="e">
        <f t="shared" si="1"/>
        <v>#DIV/0!</v>
      </c>
      <c r="L25" s="10"/>
      <c r="M25" s="41">
        <f t="shared" si="2"/>
        <v>-234.87560937928168</v>
      </c>
      <c r="N25" s="41">
        <f t="shared" si="2"/>
        <v>-277.42297359797681</v>
      </c>
      <c r="O25" s="46" t="e">
        <f t="shared" si="2"/>
        <v>#DIV/0!</v>
      </c>
    </row>
    <row r="26" spans="1:15" ht="9.9499999999999993" customHeight="1" x14ac:dyDescent="0.2">
      <c r="A26" s="40"/>
      <c r="B26" s="10"/>
      <c r="C26" s="49">
        <v>12842.428571428569</v>
      </c>
      <c r="D26" s="49">
        <f>'Potteplanter under 10.000'!D26</f>
        <v>7131</v>
      </c>
      <c r="E26" s="50">
        <f>SUM(E22:E25)</f>
        <v>0</v>
      </c>
      <c r="F26" s="14"/>
      <c r="G26" s="51">
        <f>IF(+D26&lt;0,(-D26+E26)/-D26,(-D26+E26)/D26)</f>
        <v>-1</v>
      </c>
      <c r="H26" s="14"/>
      <c r="I26" s="52">
        <f>SUM(I22:I25)</f>
        <v>37.459320487195761</v>
      </c>
      <c r="J26" s="52">
        <f>SUM(J22:J25)</f>
        <v>39.514587316100076</v>
      </c>
      <c r="K26" s="53" t="e">
        <f>SUM(K22:K25)</f>
        <v>#DIV/0!</v>
      </c>
      <c r="L26" s="14"/>
      <c r="M26" s="49">
        <f>SUM(M22:M25)</f>
        <v>304.12973928772391</v>
      </c>
      <c r="N26" s="49">
        <f>SUM(N22:N25)</f>
        <v>350.86251857391676</v>
      </c>
      <c r="O26" s="50" t="e">
        <f>SUM(O22:O25)</f>
        <v>#DIV/0!</v>
      </c>
    </row>
    <row r="27" spans="1:15" ht="6" customHeight="1" x14ac:dyDescent="0.2">
      <c r="A27" s="40"/>
      <c r="B27" s="10"/>
      <c r="C27" s="41"/>
      <c r="D27" s="41"/>
      <c r="E27" s="46"/>
      <c r="F27" s="10"/>
      <c r="G27" s="43"/>
      <c r="H27" s="10"/>
      <c r="I27" s="44"/>
      <c r="J27" s="44"/>
      <c r="K27" s="45"/>
      <c r="L27" s="10"/>
      <c r="M27" s="41"/>
      <c r="N27" s="41"/>
      <c r="O27" s="46"/>
    </row>
    <row r="28" spans="1:15" ht="9.9499999999999993" customHeight="1" x14ac:dyDescent="0.2">
      <c r="A28" s="40" t="s">
        <v>13</v>
      </c>
      <c r="B28" s="10"/>
      <c r="C28" s="41">
        <v>-3803.4761904761904</v>
      </c>
      <c r="D28" s="41">
        <f>'Potteplanter under 10.000'!D28</f>
        <v>-1755.1</v>
      </c>
      <c r="E28" s="42">
        <v>0</v>
      </c>
      <c r="F28" s="10"/>
      <c r="G28" s="43">
        <f>+(E28-D28)/D28</f>
        <v>-1</v>
      </c>
      <c r="H28" s="10"/>
      <c r="I28" s="44">
        <f>+C28*100/C$19</f>
        <v>-11.094134788605432</v>
      </c>
      <c r="J28" s="44">
        <f>+D28*100/D$19</f>
        <v>-9.7254315241182496</v>
      </c>
      <c r="K28" s="45" t="e">
        <f>+E28*100/E$19</f>
        <v>#DIV/0!</v>
      </c>
      <c r="L28" s="10"/>
      <c r="M28" s="41">
        <f>+C28*1000/M$17</f>
        <v>-90.07254474983732</v>
      </c>
      <c r="N28" s="41">
        <f>+D28*1000/N$17</f>
        <v>-86.355182491807795</v>
      </c>
      <c r="O28" s="46" t="e">
        <f>+E28*1000/O$17</f>
        <v>#DIV/0!</v>
      </c>
    </row>
    <row r="29" spans="1:15" ht="6" customHeight="1" x14ac:dyDescent="0.2">
      <c r="A29" s="40"/>
      <c r="B29" s="10"/>
      <c r="C29" s="41"/>
      <c r="D29" s="41"/>
      <c r="E29" s="46"/>
      <c r="F29" s="10"/>
      <c r="G29" s="43"/>
      <c r="H29" s="10"/>
      <c r="I29" s="44"/>
      <c r="J29" s="44"/>
      <c r="K29" s="45"/>
      <c r="L29" s="10"/>
      <c r="M29" s="41"/>
      <c r="N29" s="41"/>
      <c r="O29" s="46"/>
    </row>
    <row r="30" spans="1:15" ht="9.9499999999999993" customHeight="1" x14ac:dyDescent="0.2">
      <c r="A30" s="48" t="s">
        <v>14</v>
      </c>
      <c r="B30" s="10"/>
      <c r="C30" s="49">
        <v>9038.952380952378</v>
      </c>
      <c r="D30" s="49">
        <f>'Potteplanter under 10.000'!D30</f>
        <v>5375.9</v>
      </c>
      <c r="E30" s="50">
        <f>SUM(E26:E29)</f>
        <v>0</v>
      </c>
      <c r="F30" s="14"/>
      <c r="G30" s="51">
        <f>IF(+D30&lt;0,(-D30+E30)/-D30,(-D30+E30)/D30)</f>
        <v>-1</v>
      </c>
      <c r="H30" s="14"/>
      <c r="I30" s="52">
        <f>SUM(I26:I29)</f>
        <v>26.365185698590331</v>
      </c>
      <c r="J30" s="52">
        <f>SUM(J26:J29)</f>
        <v>29.789155791981827</v>
      </c>
      <c r="K30" s="53" t="e">
        <f>SUM(K26:K29)</f>
        <v>#DIV/0!</v>
      </c>
      <c r="L30" s="14"/>
      <c r="M30" s="49">
        <f>SUM(M26:M29)</f>
        <v>214.05719453788657</v>
      </c>
      <c r="N30" s="49">
        <f>SUM(N26:N29)</f>
        <v>264.50733608210896</v>
      </c>
      <c r="O30" s="50" t="e">
        <f>SUM(O26:O29)</f>
        <v>#DIV/0!</v>
      </c>
    </row>
    <row r="31" spans="1:15" ht="6" customHeight="1" x14ac:dyDescent="0.2">
      <c r="A31" s="40"/>
      <c r="B31" s="10"/>
      <c r="C31" s="41"/>
      <c r="D31" s="41"/>
      <c r="E31" s="46"/>
      <c r="F31" s="10"/>
      <c r="G31" s="43"/>
      <c r="H31" s="10"/>
      <c r="I31" s="44"/>
      <c r="J31" s="44"/>
      <c r="K31" s="45"/>
      <c r="L31" s="10"/>
      <c r="M31" s="41"/>
      <c r="N31" s="41"/>
      <c r="O31" s="46"/>
    </row>
    <row r="32" spans="1:15" ht="9.9499999999999993" customHeight="1" x14ac:dyDescent="0.2">
      <c r="A32" s="40" t="s">
        <v>15</v>
      </c>
      <c r="B32" s="10"/>
      <c r="C32" s="41">
        <v>-4992.333333333333</v>
      </c>
      <c r="D32" s="41">
        <f>'Potteplanter under 10.000'!D32</f>
        <v>-2458.8000000000002</v>
      </c>
      <c r="E32" s="42">
        <v>0</v>
      </c>
      <c r="F32" s="10"/>
      <c r="G32" s="43">
        <f>+(E32-D32)/D32</f>
        <v>-1</v>
      </c>
      <c r="H32" s="10"/>
      <c r="I32" s="44">
        <f>+C32*100/C$19</f>
        <v>-14.56184188777941</v>
      </c>
      <c r="J32" s="44">
        <f>+D32*100/D$19</f>
        <v>-13.624802593300641</v>
      </c>
      <c r="K32" s="45" t="e">
        <f>+E32*100/E$19</f>
        <v>#DIV/0!</v>
      </c>
      <c r="L32" s="10"/>
      <c r="M32" s="41">
        <f>+C32*1000/M$17</f>
        <v>-118.22662876101053</v>
      </c>
      <c r="N32" s="41">
        <f>+D32*1000/N$17</f>
        <v>-120.97893152005983</v>
      </c>
      <c r="O32" s="46" t="e">
        <f>+E32*1000/O$17</f>
        <v>#DIV/0!</v>
      </c>
    </row>
    <row r="33" spans="1:15" ht="6" customHeight="1" x14ac:dyDescent="0.2">
      <c r="A33" s="40"/>
      <c r="B33" s="10"/>
      <c r="C33" s="41"/>
      <c r="D33" s="41"/>
      <c r="E33" s="46"/>
      <c r="F33" s="10"/>
      <c r="G33" s="43"/>
      <c r="H33" s="10"/>
      <c r="I33" s="44"/>
      <c r="J33" s="44"/>
      <c r="K33" s="45"/>
      <c r="L33" s="10"/>
      <c r="M33" s="41"/>
      <c r="N33" s="41"/>
      <c r="O33" s="46"/>
    </row>
    <row r="34" spans="1:15" ht="9.9499999999999993" customHeight="1" x14ac:dyDescent="0.2">
      <c r="A34" s="48" t="s">
        <v>16</v>
      </c>
      <c r="B34" s="10"/>
      <c r="C34" s="49"/>
      <c r="D34" s="49"/>
      <c r="E34" s="50"/>
      <c r="F34" s="14"/>
      <c r="G34" s="51"/>
      <c r="H34" s="14"/>
      <c r="I34" s="52"/>
      <c r="J34" s="52"/>
      <c r="K34" s="53"/>
      <c r="L34" s="14"/>
      <c r="M34" s="49"/>
      <c r="N34" s="49"/>
      <c r="O34" s="50"/>
    </row>
    <row r="35" spans="1:15" ht="9.9499999999999993" customHeight="1" x14ac:dyDescent="0.2">
      <c r="A35" s="54" t="s">
        <v>76</v>
      </c>
      <c r="B35" s="10"/>
      <c r="C35" s="49">
        <v>4046.619047619045</v>
      </c>
      <c r="D35" s="49">
        <f>'Potteplanter under 10.000'!D35</f>
        <v>2917.0999999999995</v>
      </c>
      <c r="E35" s="50">
        <f>SUM(E30:E33)</f>
        <v>0</v>
      </c>
      <c r="F35" s="14"/>
      <c r="G35" s="51">
        <f>IF(+D35&lt;0,(-D35+E35)/-D35,(-D35+E35)/D35)</f>
        <v>-1</v>
      </c>
      <c r="H35" s="14"/>
      <c r="I35" s="52">
        <f>SUM(I30:I33)</f>
        <v>11.803343810810921</v>
      </c>
      <c r="J35" s="52">
        <f>SUM(J30:J33)</f>
        <v>16.164353198681184</v>
      </c>
      <c r="K35" s="53" t="e">
        <f>SUM(K30:K33)</f>
        <v>#DIV/0!</v>
      </c>
      <c r="L35" s="14"/>
      <c r="M35" s="49">
        <f>SUM(M30:M33)</f>
        <v>95.830565776876043</v>
      </c>
      <c r="N35" s="49">
        <f>SUM(N30:N33)</f>
        <v>143.52840456204913</v>
      </c>
      <c r="O35" s="50" t="e">
        <f>SUM(O30:O33)</f>
        <v>#DIV/0!</v>
      </c>
    </row>
    <row r="36" spans="1:15" ht="6" customHeight="1" x14ac:dyDescent="0.2">
      <c r="A36" s="40"/>
      <c r="B36" s="10"/>
      <c r="C36" s="41"/>
      <c r="D36" s="41"/>
      <c r="E36" s="46"/>
      <c r="F36" s="10"/>
      <c r="G36" s="43"/>
      <c r="H36" s="10"/>
      <c r="I36" s="44"/>
      <c r="J36" s="44"/>
      <c r="K36" s="45"/>
      <c r="L36" s="10"/>
      <c r="M36" s="41"/>
      <c r="N36" s="41"/>
      <c r="O36" s="46"/>
    </row>
    <row r="37" spans="1:15" ht="9.9499999999999993" customHeight="1" x14ac:dyDescent="0.2">
      <c r="A37" s="40" t="s">
        <v>17</v>
      </c>
      <c r="B37" s="10"/>
      <c r="C37" s="41">
        <v>-2290.3333333333335</v>
      </c>
      <c r="D37" s="41">
        <f>'Potteplanter under 10.000'!D37</f>
        <v>-848.6</v>
      </c>
      <c r="E37" s="42">
        <v>0</v>
      </c>
      <c r="F37" s="10"/>
      <c r="G37" s="43">
        <f>+(E37-D37)/D37</f>
        <v>-1</v>
      </c>
      <c r="H37" s="10"/>
      <c r="I37" s="44">
        <f>+C37*100/C$19</f>
        <v>-6.6805378654558547</v>
      </c>
      <c r="J37" s="44">
        <f>+D37*100/D$19</f>
        <v>-4.7022968442634303</v>
      </c>
      <c r="K37" s="45" t="e">
        <f>+E37*100/E$19</f>
        <v>#DIV/0!</v>
      </c>
      <c r="L37" s="10"/>
      <c r="M37" s="41">
        <f>+C37*1000/M$17</f>
        <v>-54.238843975222238</v>
      </c>
      <c r="N37" s="41">
        <f>+D37*1000/N$17</f>
        <v>-41.753180937011052</v>
      </c>
      <c r="O37" s="46" t="e">
        <f>+E37*1000/O$17</f>
        <v>#DIV/0!</v>
      </c>
    </row>
    <row r="38" spans="1:15" ht="6" customHeight="1" x14ac:dyDescent="0.2">
      <c r="A38" s="40"/>
      <c r="B38" s="10"/>
      <c r="C38" s="41"/>
      <c r="D38" s="41"/>
      <c r="E38" s="46"/>
      <c r="F38" s="10"/>
      <c r="G38" s="43"/>
      <c r="H38" s="10"/>
      <c r="I38" s="44"/>
      <c r="J38" s="44"/>
      <c r="K38" s="45"/>
      <c r="L38" s="10"/>
      <c r="M38" s="41"/>
      <c r="N38" s="41"/>
      <c r="O38" s="46"/>
    </row>
    <row r="39" spans="1:15" ht="9.9499999999999993" customHeight="1" x14ac:dyDescent="0.2">
      <c r="A39" s="48" t="s">
        <v>73</v>
      </c>
      <c r="B39" s="10"/>
      <c r="C39" s="49">
        <v>1756.2857142857115</v>
      </c>
      <c r="D39" s="49">
        <f>'Potteplanter under 10.000'!D39</f>
        <v>2068.4999999999995</v>
      </c>
      <c r="E39" s="50">
        <f>SUM(E35:E38)</f>
        <v>0</v>
      </c>
      <c r="F39" s="14"/>
      <c r="G39" s="51">
        <f>IF(+D39&lt;0,(-D39+E39)/-D39,(-D39+E39)/D39)</f>
        <v>-1</v>
      </c>
      <c r="H39" s="14"/>
      <c r="I39" s="52">
        <f>SUM(I35:I38)</f>
        <v>5.1228059453550658</v>
      </c>
      <c r="J39" s="52">
        <f>SUM(J35:J38)</f>
        <v>11.462056354417754</v>
      </c>
      <c r="K39" s="53" t="e">
        <f>SUM(K35:K38)</f>
        <v>#DIV/0!</v>
      </c>
      <c r="L39" s="14"/>
      <c r="M39" s="49">
        <f>SUM(M35:M38)</f>
        <v>41.591721801653804</v>
      </c>
      <c r="N39" s="49">
        <f>SUM(N35:N38)</f>
        <v>101.77522362503808</v>
      </c>
      <c r="O39" s="50" t="e">
        <f>SUM(O35:O38)</f>
        <v>#DIV/0!</v>
      </c>
    </row>
    <row r="40" spans="1:15" ht="6" customHeight="1" x14ac:dyDescent="0.2">
      <c r="A40" s="40"/>
      <c r="B40" s="10"/>
      <c r="C40" s="41"/>
      <c r="D40" s="41"/>
      <c r="E40" s="46"/>
      <c r="F40" s="10"/>
      <c r="G40" s="43"/>
      <c r="H40" s="10"/>
      <c r="I40" s="44"/>
      <c r="J40" s="44"/>
      <c r="K40" s="45"/>
      <c r="L40" s="10"/>
      <c r="M40" s="41"/>
      <c r="N40" s="41"/>
      <c r="O40" s="46"/>
    </row>
    <row r="41" spans="1:15" ht="9.9499999999999993" customHeight="1" x14ac:dyDescent="0.2">
      <c r="A41" s="40" t="s">
        <v>19</v>
      </c>
      <c r="B41" s="10"/>
      <c r="C41" s="41">
        <v>-810</v>
      </c>
      <c r="D41" s="41">
        <f>'Potteplanter under 10.000'!D41</f>
        <v>-214.1</v>
      </c>
      <c r="E41" s="42">
        <v>0</v>
      </c>
      <c r="F41" s="10"/>
      <c r="G41" s="43">
        <f>+(E41-D41)/D41</f>
        <v>-1</v>
      </c>
      <c r="H41" s="10"/>
      <c r="I41" s="44">
        <f>+C41*100/C$19</f>
        <v>-2.3626411021769358</v>
      </c>
      <c r="J41" s="44">
        <f>+D41*100/D$19</f>
        <v>-1.1863796303992464</v>
      </c>
      <c r="K41" s="45" t="e">
        <f>+E41*100/E$19</f>
        <v>#DIV/0!</v>
      </c>
      <c r="L41" s="10"/>
      <c r="M41" s="41">
        <f>+C41*1000/M$17</f>
        <v>-19.182126453178583</v>
      </c>
      <c r="N41" s="41">
        <f>+D41*1000/N$17</f>
        <v>-10.534239970084924</v>
      </c>
      <c r="O41" s="46" t="e">
        <f>+E41*1000/O$17</f>
        <v>#DIV/0!</v>
      </c>
    </row>
    <row r="42" spans="1:15" ht="6" customHeight="1" x14ac:dyDescent="0.2">
      <c r="A42" s="40"/>
      <c r="B42" s="10"/>
      <c r="C42" s="41"/>
      <c r="D42" s="41"/>
      <c r="E42" s="46"/>
      <c r="F42" s="10"/>
      <c r="G42" s="43"/>
      <c r="H42" s="10"/>
      <c r="I42" s="44"/>
      <c r="J42" s="44"/>
      <c r="K42" s="45"/>
      <c r="L42" s="10"/>
      <c r="M42" s="41"/>
      <c r="N42" s="41"/>
      <c r="O42" s="46"/>
    </row>
    <row r="43" spans="1:15" ht="9.9499999999999993" customHeight="1" x14ac:dyDescent="0.2">
      <c r="A43" s="55" t="s">
        <v>20</v>
      </c>
      <c r="B43" s="10"/>
      <c r="C43" s="56">
        <v>946.28571428571149</v>
      </c>
      <c r="D43" s="56">
        <f>'Potteplanter under 10.000'!D43</f>
        <v>1854.3999999999996</v>
      </c>
      <c r="E43" s="57">
        <f>SUM(E39:E42)</f>
        <v>0</v>
      </c>
      <c r="F43" s="14"/>
      <c r="G43" s="58">
        <f>IF(+D43&lt;0,(-D43+E43)/-D43,(-D43+E43)/D43)</f>
        <v>-1</v>
      </c>
      <c r="H43" s="14"/>
      <c r="I43" s="59">
        <f>SUM(I39:I42)</f>
        <v>2.76016484317813</v>
      </c>
      <c r="J43" s="59">
        <f>SUM(J39:J42)</f>
        <v>10.275676724018508</v>
      </c>
      <c r="K43" s="60" t="e">
        <f>SUM(K39:K42)</f>
        <v>#DIV/0!</v>
      </c>
      <c r="L43" s="14"/>
      <c r="M43" s="56">
        <f>SUM(M39:M42)</f>
        <v>22.409595348475221</v>
      </c>
      <c r="N43" s="56">
        <f>SUM(N39:N42)</f>
        <v>91.240983654953155</v>
      </c>
      <c r="O43" s="57" t="e">
        <f>SUM(O39:O42)</f>
        <v>#DIV/0!</v>
      </c>
    </row>
    <row r="44" spans="1:15" ht="6" customHeight="1" x14ac:dyDescent="0.2">
      <c r="A44" s="10"/>
      <c r="B44" s="10"/>
      <c r="C44" s="32"/>
      <c r="D44" s="32"/>
      <c r="E44" s="32"/>
      <c r="F44" s="10"/>
      <c r="G44" s="10"/>
      <c r="H44" s="10"/>
      <c r="I44" s="61"/>
      <c r="J44" s="61"/>
      <c r="K44" s="61"/>
      <c r="L44" s="10"/>
      <c r="M44" s="32"/>
      <c r="N44" s="32"/>
      <c r="O44" s="32"/>
    </row>
    <row r="45" spans="1:15" ht="9.75" customHeight="1" x14ac:dyDescent="0.2">
      <c r="A45" s="33" t="s">
        <v>59</v>
      </c>
      <c r="B45" s="10"/>
      <c r="C45" s="62"/>
      <c r="D45" s="62"/>
      <c r="E45" s="63"/>
      <c r="F45" s="10"/>
      <c r="G45" s="64"/>
      <c r="I45" s="65"/>
      <c r="J45" s="65"/>
      <c r="K45" s="66"/>
      <c r="M45" s="62"/>
      <c r="N45" s="62"/>
      <c r="O45" s="63"/>
    </row>
    <row r="46" spans="1:15" ht="9.75" customHeight="1" x14ac:dyDescent="0.2">
      <c r="A46" s="40" t="s">
        <v>70</v>
      </c>
      <c r="B46" s="10"/>
      <c r="C46" s="41"/>
      <c r="D46" s="41"/>
      <c r="E46" s="42"/>
      <c r="F46" s="10"/>
      <c r="G46" s="43"/>
      <c r="I46" s="44"/>
      <c r="J46" s="44"/>
      <c r="K46" s="107"/>
      <c r="M46" s="41"/>
      <c r="N46" s="41"/>
      <c r="O46" s="42"/>
    </row>
    <row r="47" spans="1:15" ht="9.75" customHeight="1" x14ac:dyDescent="0.2">
      <c r="A47" s="40" t="s">
        <v>53</v>
      </c>
      <c r="B47" s="10"/>
      <c r="C47" s="41">
        <v>2139.7619047619046</v>
      </c>
      <c r="D47" s="41">
        <f>'Potteplanter under 10.000'!D47</f>
        <v>870.4</v>
      </c>
      <c r="E47" s="42">
        <v>0</v>
      </c>
      <c r="F47" s="10"/>
      <c r="G47" s="43">
        <f>+(E47-D47)/D47</f>
        <v>-1</v>
      </c>
      <c r="I47" s="44">
        <f t="shared" ref="I47:K48" si="3">+C47*100/C$19</f>
        <v>6.2413449692134391</v>
      </c>
      <c r="J47" s="44">
        <f t="shared" si="3"/>
        <v>4.8230958911700332</v>
      </c>
      <c r="K47" s="45" t="e">
        <f t="shared" si="3"/>
        <v>#DIV/0!</v>
      </c>
      <c r="L47" s="10"/>
      <c r="M47" s="41">
        <f t="shared" ref="M47:O48" si="4">+C47*1000/M$17</f>
        <v>50.673065971403844</v>
      </c>
      <c r="N47" s="41">
        <f t="shared" si="4"/>
        <v>42.825793881185973</v>
      </c>
      <c r="O47" s="46" t="e">
        <f t="shared" si="4"/>
        <v>#DIV/0!</v>
      </c>
    </row>
    <row r="48" spans="1:15" ht="9.75" customHeight="1" x14ac:dyDescent="0.2">
      <c r="A48" s="67" t="s">
        <v>72</v>
      </c>
      <c r="B48" s="10"/>
      <c r="C48" s="68">
        <v>1268.4285714285713</v>
      </c>
      <c r="D48" s="68">
        <f>'Potteplanter under 10.000'!D48</f>
        <v>712.3</v>
      </c>
      <c r="E48" s="69">
        <v>0</v>
      </c>
      <c r="F48" s="10"/>
      <c r="G48" s="70">
        <f>+(E48-D48)/D48</f>
        <v>-1</v>
      </c>
      <c r="I48" s="71">
        <f t="shared" si="3"/>
        <v>3.6998042938675502</v>
      </c>
      <c r="J48" s="71">
        <f t="shared" si="3"/>
        <v>3.9470257390629762</v>
      </c>
      <c r="K48" s="72" t="e">
        <f t="shared" si="3"/>
        <v>#DIV/0!</v>
      </c>
      <c r="L48" s="10"/>
      <c r="M48" s="68">
        <f t="shared" si="4"/>
        <v>30.038465745638909</v>
      </c>
      <c r="N48" s="68">
        <f t="shared" si="4"/>
        <v>35.046889914486179</v>
      </c>
      <c r="O48" s="73" t="e">
        <f t="shared" si="4"/>
        <v>#DIV/0!</v>
      </c>
    </row>
    <row r="49" spans="1:15" ht="9.75" customHeight="1" x14ac:dyDescent="0.2">
      <c r="A49" s="74"/>
      <c r="B49" s="10"/>
      <c r="C49" s="75"/>
      <c r="D49" s="75"/>
      <c r="E49" s="108"/>
      <c r="F49" s="26"/>
      <c r="G49" s="109"/>
    </row>
    <row r="50" spans="1:15" ht="9.9499999999999993" customHeight="1" x14ac:dyDescent="0.2">
      <c r="A50" s="79" t="s">
        <v>21</v>
      </c>
      <c r="B50" s="40"/>
      <c r="C50" s="80">
        <v>412.1904761904762</v>
      </c>
      <c r="D50" s="80">
        <f>'Potteplanter under 10.000'!D50</f>
        <v>378.9</v>
      </c>
      <c r="E50" s="81"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 customHeight="1" x14ac:dyDescent="0.2">
      <c r="A51" s="10"/>
      <c r="B51" s="10"/>
      <c r="C51" s="10"/>
      <c r="D51" s="3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">
      <c r="D52" s="139"/>
    </row>
    <row r="53" spans="1:15" x14ac:dyDescent="0.2">
      <c r="A53" s="6" t="s">
        <v>22</v>
      </c>
      <c r="B53" s="6"/>
      <c r="C53" s="6"/>
      <c r="D53" s="140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6" customHeight="1" x14ac:dyDescent="0.2">
      <c r="A54" s="6"/>
      <c r="B54" s="6"/>
      <c r="C54" s="6"/>
      <c r="D54" s="140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9.9499999999999993" customHeight="1" x14ac:dyDescent="0.2">
      <c r="A55" s="10"/>
      <c r="B55" s="10"/>
      <c r="C55" s="11" t="s">
        <v>2</v>
      </c>
      <c r="D55" s="141"/>
      <c r="E55" s="13"/>
      <c r="F55" s="14"/>
      <c r="G55" s="15" t="s">
        <v>65</v>
      </c>
      <c r="H55" s="14"/>
      <c r="I55" s="2"/>
      <c r="J55" s="16"/>
      <c r="K55" s="17"/>
      <c r="L55" s="14"/>
      <c r="M55" s="11" t="s">
        <v>3</v>
      </c>
      <c r="N55" s="12"/>
      <c r="O55" s="13"/>
    </row>
    <row r="56" spans="1:15" ht="9.9499999999999993" customHeight="1" x14ac:dyDescent="0.2">
      <c r="A56" s="10"/>
      <c r="B56" s="10"/>
      <c r="C56" s="18" t="s">
        <v>4</v>
      </c>
      <c r="D56" s="142"/>
      <c r="E56" s="20"/>
      <c r="F56" s="14"/>
      <c r="G56" s="21" t="s">
        <v>5</v>
      </c>
      <c r="H56" s="14"/>
      <c r="I56" s="18" t="s">
        <v>6</v>
      </c>
      <c r="J56" s="19"/>
      <c r="K56" s="20"/>
      <c r="L56" s="14"/>
      <c r="M56" s="18" t="s">
        <v>7</v>
      </c>
      <c r="N56" s="19"/>
      <c r="O56" s="20"/>
    </row>
    <row r="57" spans="1:15" ht="9.9499999999999993" customHeight="1" x14ac:dyDescent="0.2">
      <c r="A57" s="10"/>
      <c r="B57" s="10"/>
      <c r="C57" s="23" t="str">
        <f>+C15</f>
        <v>o/10.000</v>
      </c>
      <c r="D57" s="143" t="str">
        <f>'Potteplanter under 10.000'!D57</f>
        <v>Best Prac</v>
      </c>
      <c r="E57" s="25">
        <f>+E15</f>
        <v>2016</v>
      </c>
      <c r="F57" s="147"/>
      <c r="G57" s="25"/>
      <c r="H57" s="147"/>
      <c r="I57" s="23" t="str">
        <f>+C57</f>
        <v>o/10.000</v>
      </c>
      <c r="J57" s="23" t="str">
        <f>+D57</f>
        <v>Best Prac</v>
      </c>
      <c r="K57" s="25">
        <f>+E57</f>
        <v>2016</v>
      </c>
      <c r="L57" s="147"/>
      <c r="M57" s="23" t="str">
        <f>+C57</f>
        <v>o/10.000</v>
      </c>
      <c r="N57" s="23" t="str">
        <f>+D57</f>
        <v>Best Prac</v>
      </c>
      <c r="O57" s="25">
        <f>+E57</f>
        <v>2016</v>
      </c>
    </row>
    <row r="58" spans="1:15" ht="6" customHeight="1" x14ac:dyDescent="0.2">
      <c r="A58" s="14"/>
      <c r="B58" s="14"/>
      <c r="C58" s="14"/>
      <c r="D58" s="14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9.9499999999999993" customHeight="1" x14ac:dyDescent="0.2">
      <c r="A59" s="33" t="s">
        <v>23</v>
      </c>
      <c r="B59" s="10"/>
      <c r="C59" s="62"/>
      <c r="D59" s="62"/>
      <c r="E59" s="63"/>
      <c r="F59" s="10"/>
      <c r="G59" s="64"/>
      <c r="H59" s="10"/>
      <c r="I59" s="82"/>
      <c r="J59" s="82"/>
      <c r="K59" s="64"/>
      <c r="L59" s="10"/>
      <c r="M59" s="82"/>
      <c r="N59" s="82"/>
      <c r="O59" s="64"/>
    </row>
    <row r="60" spans="1:15" ht="9.9499999999999993" customHeight="1" x14ac:dyDescent="0.2">
      <c r="A60" s="40" t="s">
        <v>24</v>
      </c>
      <c r="B60" s="10"/>
      <c r="C60" s="41">
        <v>20230.761904761905</v>
      </c>
      <c r="D60" s="41">
        <f>'Potteplanter under 10.000'!D60</f>
        <v>6319.1</v>
      </c>
      <c r="E60" s="42">
        <v>0</v>
      </c>
      <c r="F60" s="10"/>
      <c r="G60" s="43">
        <f>+(E60-D60)/D60</f>
        <v>-1</v>
      </c>
      <c r="H60" s="10"/>
      <c r="I60" s="83">
        <f t="shared" ref="I60:K61" si="5">+C60*100/C$63</f>
        <v>58.513252202273073</v>
      </c>
      <c r="J60" s="83">
        <f t="shared" si="5"/>
        <v>43.076744788471238</v>
      </c>
      <c r="K60" s="45" t="e">
        <f t="shared" si="5"/>
        <v>#DIV/0!</v>
      </c>
      <c r="L60" s="10"/>
      <c r="M60" s="84">
        <f t="shared" ref="M60:O61" si="6">+C60*1000/C$118</f>
        <v>530.8073570329982</v>
      </c>
      <c r="N60" s="84">
        <f t="shared" si="6"/>
        <v>330.31546483364264</v>
      </c>
      <c r="O60" s="46" t="e">
        <f t="shared" si="6"/>
        <v>#DIV/0!</v>
      </c>
    </row>
    <row r="61" spans="1:15" ht="9.9499999999999993" customHeight="1" x14ac:dyDescent="0.2">
      <c r="A61" s="40" t="s">
        <v>25</v>
      </c>
      <c r="B61" s="10"/>
      <c r="C61" s="41">
        <v>14343.904761904761</v>
      </c>
      <c r="D61" s="41">
        <f>'Potteplanter under 10.000'!D61</f>
        <v>8350.2999999999993</v>
      </c>
      <c r="E61" s="42">
        <v>0</v>
      </c>
      <c r="F61" s="10"/>
      <c r="G61" s="43">
        <f>+(E61-D61)/D61</f>
        <v>-1</v>
      </c>
      <c r="H61" s="10"/>
      <c r="I61" s="83">
        <f t="shared" si="5"/>
        <v>41.486747797726942</v>
      </c>
      <c r="J61" s="83">
        <f t="shared" si="5"/>
        <v>56.923255211528755</v>
      </c>
      <c r="K61" s="45" t="e">
        <f t="shared" si="5"/>
        <v>#DIV/0!</v>
      </c>
      <c r="L61" s="10"/>
      <c r="M61" s="84">
        <f t="shared" si="6"/>
        <v>376.3501449941715</v>
      </c>
      <c r="N61" s="84">
        <f t="shared" si="6"/>
        <v>436.49146650636413</v>
      </c>
      <c r="O61" s="46" t="e">
        <f t="shared" si="6"/>
        <v>#DIV/0!</v>
      </c>
    </row>
    <row r="62" spans="1:15" ht="6" customHeight="1" x14ac:dyDescent="0.2">
      <c r="A62" s="40"/>
      <c r="B62" s="10"/>
      <c r="C62" s="41"/>
      <c r="D62" s="41"/>
      <c r="E62" s="46"/>
      <c r="F62" s="10"/>
      <c r="G62" s="43"/>
      <c r="H62" s="10"/>
      <c r="I62" s="83"/>
      <c r="J62" s="83"/>
      <c r="K62" s="45"/>
      <c r="L62" s="10"/>
      <c r="M62" s="84"/>
      <c r="N62" s="84"/>
      <c r="O62" s="46"/>
    </row>
    <row r="63" spans="1:15" ht="9.9499999999999993" customHeight="1" x14ac:dyDescent="0.2">
      <c r="A63" s="55" t="s">
        <v>26</v>
      </c>
      <c r="B63" s="10"/>
      <c r="C63" s="56">
        <v>34574.666666666664</v>
      </c>
      <c r="D63" s="56">
        <f>'Potteplanter under 10.000'!D63</f>
        <v>14669.4</v>
      </c>
      <c r="E63" s="57">
        <f>SUM(E60:E62)</f>
        <v>0</v>
      </c>
      <c r="F63" s="14"/>
      <c r="G63" s="58">
        <f>+(E63-D63)/D63</f>
        <v>-1</v>
      </c>
      <c r="H63" s="14"/>
      <c r="I63" s="85">
        <f>SUM(I60:I62)</f>
        <v>100.00000000000001</v>
      </c>
      <c r="J63" s="85">
        <f>SUM(J60:J62)</f>
        <v>100</v>
      </c>
      <c r="K63" s="60" t="e">
        <f>SUM(K60:K62)</f>
        <v>#DIV/0!</v>
      </c>
      <c r="L63" s="14"/>
      <c r="M63" s="86">
        <f>SUM(M60:M62)</f>
        <v>907.1575020271697</v>
      </c>
      <c r="N63" s="86">
        <f>SUM(N60:N62)</f>
        <v>766.80693134000671</v>
      </c>
      <c r="O63" s="57" t="e">
        <f>SUM(O60:O62)</f>
        <v>#DIV/0!</v>
      </c>
    </row>
    <row r="64" spans="1:15" ht="6" customHeight="1" x14ac:dyDescent="0.2">
      <c r="A64" s="10"/>
      <c r="B64" s="10"/>
      <c r="C64" s="32"/>
      <c r="D64" s="32"/>
      <c r="E64" s="32"/>
      <c r="F64" s="10"/>
      <c r="G64" s="87"/>
      <c r="H64" s="10"/>
      <c r="I64" s="61"/>
      <c r="J64" s="61"/>
      <c r="K64" s="61"/>
      <c r="L64" s="10"/>
      <c r="M64" s="32"/>
      <c r="N64" s="32"/>
      <c r="O64" s="32"/>
    </row>
    <row r="65" spans="1:15" ht="9.9499999999999993" customHeight="1" x14ac:dyDescent="0.2">
      <c r="A65" s="33" t="s">
        <v>27</v>
      </c>
      <c r="B65" s="10"/>
      <c r="C65" s="62"/>
      <c r="D65" s="62"/>
      <c r="E65" s="63"/>
      <c r="F65" s="10"/>
      <c r="G65" s="89"/>
      <c r="H65" s="10"/>
      <c r="I65" s="65"/>
      <c r="J65" s="65"/>
      <c r="K65" s="66"/>
      <c r="L65" s="10"/>
      <c r="M65" s="62"/>
      <c r="N65" s="62"/>
      <c r="O65" s="63"/>
    </row>
    <row r="66" spans="1:15" ht="9.9499999999999993" customHeight="1" x14ac:dyDescent="0.2">
      <c r="A66" s="40" t="s">
        <v>28</v>
      </c>
      <c r="B66" s="10"/>
      <c r="C66" s="41">
        <v>11474.476190476191</v>
      </c>
      <c r="D66" s="41">
        <f>'Potteplanter under 10.000'!D66</f>
        <v>6732.1</v>
      </c>
      <c r="E66" s="42">
        <v>0</v>
      </c>
      <c r="F66" s="10"/>
      <c r="G66" s="43">
        <f>IF(+D66&lt;0,(-D66+E66)/-D66,(-D66+E66)/D66)</f>
        <v>-1</v>
      </c>
      <c r="H66" s="10"/>
      <c r="I66" s="83">
        <f t="shared" ref="I66:J69" si="7">+C66*100/C$63</f>
        <v>33.187525135386771</v>
      </c>
      <c r="J66" s="83">
        <f t="shared" si="7"/>
        <v>45.892129194104733</v>
      </c>
      <c r="K66" s="45" t="e">
        <f>+E66*100/E$63</f>
        <v>#DIV/0!</v>
      </c>
      <c r="L66" s="10"/>
      <c r="M66" s="84">
        <f t="shared" ref="M66:O69" si="8">+C66*1000/C$118</f>
        <v>301.06312400281371</v>
      </c>
      <c r="N66" s="84">
        <f t="shared" si="8"/>
        <v>351.90402759990593</v>
      </c>
      <c r="O66" s="46" t="e">
        <f t="shared" si="8"/>
        <v>#DIV/0!</v>
      </c>
    </row>
    <row r="67" spans="1:15" ht="9.9499999999999993" customHeight="1" x14ac:dyDescent="0.2">
      <c r="A67" s="40" t="s">
        <v>67</v>
      </c>
      <c r="B67" s="10"/>
      <c r="C67" s="41">
        <v>1379.5714285714287</v>
      </c>
      <c r="D67" s="41">
        <f>'Potteplanter under 10.000'!D67</f>
        <v>568.4</v>
      </c>
      <c r="E67" s="42">
        <v>0</v>
      </c>
      <c r="F67" s="10"/>
      <c r="G67" s="43">
        <f>+(E67-D67)/D67</f>
        <v>-1</v>
      </c>
      <c r="H67" s="10"/>
      <c r="I67" s="83">
        <f t="shared" si="7"/>
        <v>3.9901221373204718</v>
      </c>
      <c r="J67" s="83">
        <f t="shared" si="7"/>
        <v>3.8747324362277942</v>
      </c>
      <c r="K67" s="45" t="e">
        <f>+E67*100/E$63</f>
        <v>#DIV/0!</v>
      </c>
      <c r="L67" s="10"/>
      <c r="M67" s="84">
        <f t="shared" si="8"/>
        <v>36.196692308749505</v>
      </c>
      <c r="N67" s="84">
        <f t="shared" si="8"/>
        <v>29.711716891874232</v>
      </c>
      <c r="O67" s="46" t="e">
        <f t="shared" si="8"/>
        <v>#DIV/0!</v>
      </c>
    </row>
    <row r="68" spans="1:15" ht="9.9499999999999993" customHeight="1" x14ac:dyDescent="0.2">
      <c r="A68" s="40" t="s">
        <v>68</v>
      </c>
      <c r="B68" s="10"/>
      <c r="C68" s="41">
        <v>12949</v>
      </c>
      <c r="D68" s="41">
        <f>'Potteplanter under 10.000'!D68</f>
        <v>4337</v>
      </c>
      <c r="E68" s="42">
        <v>0</v>
      </c>
      <c r="F68" s="10"/>
      <c r="G68" s="43">
        <f>+(E68-D68)/D68</f>
        <v>-1</v>
      </c>
      <c r="H68" s="10"/>
      <c r="I68" s="83">
        <f t="shared" si="7"/>
        <v>37.452277197177125</v>
      </c>
      <c r="J68" s="83">
        <f t="shared" si="7"/>
        <v>29.564944714848597</v>
      </c>
      <c r="K68" s="45" t="e">
        <f>+E68*100/E$63</f>
        <v>#DIV/0!</v>
      </c>
      <c r="L68" s="10"/>
      <c r="M68" s="84">
        <f t="shared" si="8"/>
        <v>339.75114227420329</v>
      </c>
      <c r="N68" s="84">
        <f t="shared" si="8"/>
        <v>226.70604532030003</v>
      </c>
      <c r="O68" s="46" t="e">
        <f t="shared" si="8"/>
        <v>#DIV/0!</v>
      </c>
    </row>
    <row r="69" spans="1:15" ht="9.9499999999999993" customHeight="1" x14ac:dyDescent="0.2">
      <c r="A69" s="40" t="s">
        <v>69</v>
      </c>
      <c r="B69" s="10"/>
      <c r="C69" s="41">
        <v>8771.6190476190477</v>
      </c>
      <c r="D69" s="41">
        <f>'Potteplanter under 10.000'!D69</f>
        <v>3031.9</v>
      </c>
      <c r="E69" s="42">
        <v>0</v>
      </c>
      <c r="F69" s="10"/>
      <c r="G69" s="43">
        <f>+(E69-D69)/D69</f>
        <v>-1</v>
      </c>
      <c r="H69" s="10"/>
      <c r="I69" s="83">
        <f t="shared" si="7"/>
        <v>25.370075530115638</v>
      </c>
      <c r="J69" s="83">
        <f t="shared" si="7"/>
        <v>20.668193654818875</v>
      </c>
      <c r="K69" s="45" t="e">
        <f>+E69*100/E$63</f>
        <v>#DIV/0!</v>
      </c>
      <c r="L69" s="10"/>
      <c r="M69" s="84">
        <f t="shared" si="8"/>
        <v>230.14654344140328</v>
      </c>
      <c r="N69" s="84">
        <f t="shared" si="8"/>
        <v>158.4851415279266</v>
      </c>
      <c r="O69" s="46" t="e">
        <f t="shared" si="8"/>
        <v>#DIV/0!</v>
      </c>
    </row>
    <row r="70" spans="1:15" ht="6" customHeight="1" x14ac:dyDescent="0.2">
      <c r="A70" s="40"/>
      <c r="B70" s="10"/>
      <c r="C70" s="41"/>
      <c r="D70" s="41"/>
      <c r="E70" s="46"/>
      <c r="F70" s="10"/>
      <c r="G70" s="43"/>
      <c r="H70" s="10"/>
      <c r="I70" s="83"/>
      <c r="J70" s="83"/>
      <c r="K70" s="45"/>
      <c r="L70" s="10"/>
      <c r="M70" s="84"/>
      <c r="N70" s="84"/>
      <c r="O70" s="46"/>
    </row>
    <row r="71" spans="1:15" ht="9.9499999999999993" customHeight="1" x14ac:dyDescent="0.2">
      <c r="A71" s="55" t="s">
        <v>29</v>
      </c>
      <c r="B71" s="10"/>
      <c r="C71" s="56">
        <v>34574.666666666664</v>
      </c>
      <c r="D71" s="56">
        <f>'Potteplanter under 10.000'!D71</f>
        <v>14669.4</v>
      </c>
      <c r="E71" s="57">
        <f>SUM(E66:E70)</f>
        <v>0</v>
      </c>
      <c r="F71" s="14"/>
      <c r="G71" s="58">
        <f>+(E71-D71)/D71</f>
        <v>-1</v>
      </c>
      <c r="H71" s="14"/>
      <c r="I71" s="85">
        <f>SUM(I66:I70)</f>
        <v>100.00000000000001</v>
      </c>
      <c r="J71" s="85">
        <f>SUM(J66:J70)</f>
        <v>100</v>
      </c>
      <c r="K71" s="60" t="e">
        <f>SUM(K66:K70)</f>
        <v>#DIV/0!</v>
      </c>
      <c r="L71" s="14"/>
      <c r="M71" s="86">
        <f>SUM(M66:M70)</f>
        <v>907.15750202716981</v>
      </c>
      <c r="N71" s="86">
        <f>SUM(N66:N70)</f>
        <v>766.80693134000671</v>
      </c>
      <c r="O71" s="57" t="e">
        <f>SUM(O66:O70)</f>
        <v>#DIV/0!</v>
      </c>
    </row>
    <row r="72" spans="1:15" ht="63" customHeight="1" x14ac:dyDescent="0.2"/>
    <row r="73" spans="1:15" x14ac:dyDescent="0.2">
      <c r="A73" s="153" t="s">
        <v>80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1:15" ht="67.5" customHeight="1" x14ac:dyDescent="0.2"/>
    <row r="75" spans="1:15" ht="5.25" customHeight="1" x14ac:dyDescent="0.2"/>
    <row r="76" spans="1:15" ht="20.25" x14ac:dyDescent="0.3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</row>
    <row r="77" spans="1:15" ht="15.75" x14ac:dyDescent="0.2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</row>
    <row r="78" spans="1:15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x14ac:dyDescent="0.25">
      <c r="A79" s="161" t="str">
        <f>+A6</f>
        <v>Gartneriet Blomst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</row>
    <row r="80" spans="1:15" x14ac:dyDescent="0.2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</row>
    <row r="81" spans="1:15" x14ac:dyDescent="0.2">
      <c r="A81" s="155" t="s">
        <v>60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</row>
    <row r="82" spans="1:15" ht="10.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5" ht="9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5" x14ac:dyDescent="0.2">
      <c r="A84" s="6" t="s">
        <v>30</v>
      </c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5" ht="6" customHeight="1" x14ac:dyDescent="0.2"/>
    <row r="86" spans="1:15" ht="9.75" customHeight="1" x14ac:dyDescent="0.2">
      <c r="A86" s="10"/>
      <c r="B86" s="10"/>
      <c r="C86" s="11" t="s">
        <v>2</v>
      </c>
      <c r="D86" s="12"/>
      <c r="E86" s="13"/>
      <c r="F86" s="14"/>
      <c r="G86" s="15" t="s">
        <v>65</v>
      </c>
      <c r="H86" s="10"/>
      <c r="I86" s="10"/>
      <c r="J86" s="10"/>
      <c r="K86" s="10"/>
    </row>
    <row r="87" spans="1:15" ht="9.75" customHeight="1" x14ac:dyDescent="0.2">
      <c r="A87" s="10"/>
      <c r="B87" s="10"/>
      <c r="C87" s="18"/>
      <c r="D87" s="19"/>
      <c r="E87" s="20"/>
      <c r="F87" s="14"/>
      <c r="G87" s="21" t="s">
        <v>5</v>
      </c>
      <c r="H87" s="10"/>
      <c r="I87" s="10"/>
      <c r="J87" s="10"/>
      <c r="K87" s="10"/>
    </row>
    <row r="88" spans="1:15" ht="9.75" customHeight="1" x14ac:dyDescent="0.2">
      <c r="A88" s="10"/>
      <c r="B88" s="10"/>
      <c r="C88" s="22" t="str">
        <f>+C15</f>
        <v>o/10.000</v>
      </c>
      <c r="D88" s="23" t="str">
        <f>+D15</f>
        <v>Best prac</v>
      </c>
      <c r="E88" s="24">
        <f>+E15</f>
        <v>2016</v>
      </c>
      <c r="F88" s="14"/>
      <c r="G88" s="25"/>
      <c r="H88" s="10"/>
      <c r="I88" s="10"/>
      <c r="J88" s="10"/>
      <c r="K88" s="10"/>
    </row>
    <row r="89" spans="1:15" ht="6" customHeight="1" x14ac:dyDescent="0.2">
      <c r="A89" s="10"/>
      <c r="B89" s="10"/>
      <c r="C89" s="148"/>
      <c r="D89" s="148"/>
      <c r="E89" s="149"/>
      <c r="F89" s="10"/>
      <c r="G89" s="10"/>
      <c r="H89" s="10"/>
      <c r="I89" s="10"/>
      <c r="J89" s="10"/>
      <c r="K89" s="10"/>
    </row>
    <row r="90" spans="1:15" ht="6" customHeight="1" x14ac:dyDescent="0.2">
      <c r="A90" s="10"/>
      <c r="B90" s="10"/>
      <c r="C90" s="26"/>
      <c r="D90" s="26"/>
      <c r="E90" s="10"/>
      <c r="F90" s="10"/>
      <c r="G90" s="10"/>
      <c r="H90" s="10"/>
      <c r="I90" s="10"/>
      <c r="J90" s="10"/>
      <c r="K90" s="10"/>
    </row>
    <row r="91" spans="1:15" ht="9.75" customHeight="1" x14ac:dyDescent="0.2">
      <c r="A91" s="82" t="s">
        <v>31</v>
      </c>
      <c r="B91" s="10"/>
      <c r="C91" s="90">
        <f>+C39*100/C63</f>
        <v>5.0796895056661286</v>
      </c>
      <c r="D91" s="90">
        <f>+D39*100/D63</f>
        <v>14.100781218045725</v>
      </c>
      <c r="E91" s="66" t="e">
        <f>+E39*100/E63</f>
        <v>#DIV/0!</v>
      </c>
      <c r="F91" s="10"/>
      <c r="G91" s="64"/>
      <c r="H91" s="10"/>
      <c r="I91" s="10"/>
      <c r="J91" s="10"/>
      <c r="K91" s="10"/>
    </row>
    <row r="92" spans="1:15" ht="9.75" customHeight="1" x14ac:dyDescent="0.2">
      <c r="A92" s="40" t="s">
        <v>74</v>
      </c>
      <c r="B92" s="10"/>
      <c r="C92" s="83">
        <f>+C39*100/C19</f>
        <v>5.1228059453550623</v>
      </c>
      <c r="D92" s="83">
        <f>+D39*100/D19</f>
        <v>11.462056354417751</v>
      </c>
      <c r="E92" s="45" t="e">
        <f>+E39*100/E19</f>
        <v>#DIV/0!</v>
      </c>
      <c r="F92" s="10"/>
      <c r="G92" s="91"/>
      <c r="H92" s="10"/>
      <c r="I92" s="10"/>
      <c r="J92" s="10"/>
      <c r="K92" s="10"/>
    </row>
    <row r="93" spans="1:15" ht="9.75" customHeight="1" x14ac:dyDescent="0.2">
      <c r="A93" s="40" t="s">
        <v>32</v>
      </c>
      <c r="B93" s="10"/>
      <c r="C93" s="83">
        <f>+C19/C63</f>
        <v>0.99158343295669271</v>
      </c>
      <c r="D93" s="83">
        <f>+D19/D63</f>
        <v>1.230213914679537</v>
      </c>
      <c r="E93" s="45" t="e">
        <f>+E19/E63</f>
        <v>#DIV/0!</v>
      </c>
      <c r="F93" s="10"/>
      <c r="G93" s="91"/>
      <c r="H93" s="10"/>
      <c r="I93" s="10"/>
      <c r="J93" s="10"/>
      <c r="K93" s="10"/>
    </row>
    <row r="94" spans="1:15" ht="9.75" customHeight="1" x14ac:dyDescent="0.2">
      <c r="A94" s="40" t="s">
        <v>33</v>
      </c>
      <c r="B94" s="10"/>
      <c r="C94" s="83">
        <f>+C30*100/C19</f>
        <v>26.365185698590324</v>
      </c>
      <c r="D94" s="83">
        <f>+D30*100/D19</f>
        <v>29.789155791981823</v>
      </c>
      <c r="E94" s="45" t="e">
        <f>+E30*100/E19</f>
        <v>#DIV/0!</v>
      </c>
      <c r="F94" s="10"/>
      <c r="G94" s="91"/>
      <c r="H94" s="10"/>
      <c r="I94" s="10"/>
      <c r="J94" s="10"/>
      <c r="K94" s="10"/>
    </row>
    <row r="95" spans="1:15" ht="9.75" customHeight="1" x14ac:dyDescent="0.2">
      <c r="A95" s="40" t="s">
        <v>34</v>
      </c>
      <c r="B95" s="10"/>
      <c r="C95" s="84">
        <f>+(-C32-C37-C41)*100/C94</f>
        <v>30694.517987405488</v>
      </c>
      <c r="D95" s="84">
        <f>+(-D32-D37-D41)*100/D94</f>
        <v>11821.415902453544</v>
      </c>
      <c r="E95" s="46" t="e">
        <f>+(-E32-E37-E41)*100/E94</f>
        <v>#DIV/0!</v>
      </c>
      <c r="F95" s="10"/>
      <c r="G95" s="111" t="e">
        <f>+(E95-D95)/D95</f>
        <v>#DIV/0!</v>
      </c>
      <c r="H95" s="10"/>
      <c r="I95" s="10"/>
      <c r="J95" s="10"/>
      <c r="K95" s="10"/>
    </row>
    <row r="96" spans="1:15" ht="9.75" customHeight="1" x14ac:dyDescent="0.2">
      <c r="A96" s="40" t="s">
        <v>35</v>
      </c>
      <c r="B96" s="10"/>
      <c r="C96" s="112">
        <f>+(+C19-((-C32-C37-C41)*100/+C94))*100/C19</f>
        <v>10.468975544995702</v>
      </c>
      <c r="D96" s="112">
        <f>+(+D19-((-D32-D37-D41)*100/+D94))*100/D19</f>
        <v>34.494689261332979</v>
      </c>
      <c r="E96" s="113" t="e">
        <f>+(+E19-((-E32-E37-E41)*100/+E94))*100/E19</f>
        <v>#DIV/0!</v>
      </c>
      <c r="F96" s="10"/>
      <c r="G96" s="45"/>
      <c r="H96" s="10"/>
      <c r="I96" s="10"/>
      <c r="J96" s="10"/>
      <c r="K96" s="10"/>
    </row>
    <row r="97" spans="1:11" ht="9.75" customHeight="1" x14ac:dyDescent="0.2">
      <c r="A97" s="40" t="s">
        <v>36</v>
      </c>
      <c r="B97" s="10"/>
      <c r="C97" s="114">
        <f>+C30/(-C32-C37-C41)</f>
        <v>1.1169312605180466</v>
      </c>
      <c r="D97" s="114">
        <f>+D30/(-D32-D37-D41)</f>
        <v>1.5265937810592076</v>
      </c>
      <c r="E97" s="115" t="e">
        <f>+E30/(-E32-E37-E41)</f>
        <v>#DIV/0!</v>
      </c>
      <c r="F97" s="10"/>
      <c r="G97" s="45"/>
      <c r="H97" s="10"/>
      <c r="I97" s="10"/>
      <c r="J97" s="10"/>
      <c r="K97" s="10"/>
    </row>
    <row r="98" spans="1:11" ht="9.75" customHeight="1" x14ac:dyDescent="0.2">
      <c r="A98" s="40" t="s">
        <v>37</v>
      </c>
      <c r="B98" s="10"/>
      <c r="C98" s="112">
        <f>+C43*100/+C71</f>
        <v>2.736933730724938</v>
      </c>
      <c r="D98" s="112">
        <f>+D43*100/+D71</f>
        <v>12.641280488636207</v>
      </c>
      <c r="E98" s="113" t="e">
        <f>+E43*100/+E71</f>
        <v>#DIV/0!</v>
      </c>
      <c r="F98" s="10"/>
      <c r="G98" s="45"/>
      <c r="H98" s="10"/>
      <c r="I98" s="10"/>
      <c r="J98" s="10"/>
      <c r="K98" s="10"/>
    </row>
    <row r="99" spans="1:11" ht="9.75" customHeight="1" x14ac:dyDescent="0.2">
      <c r="A99" s="40" t="s">
        <v>38</v>
      </c>
      <c r="B99" s="10"/>
      <c r="C99" s="116">
        <f>IF(C66&lt;0,C43*100/-C66,C43*100/C66)</f>
        <v>8.2468750518749445</v>
      </c>
      <c r="D99" s="116">
        <f>IF(D66&lt;0,D43*100/-D66,D43*100/D66)</f>
        <v>27.545639547837965</v>
      </c>
      <c r="E99" s="113" t="e">
        <f>IF(E66&lt;0,E43*100/-E66,E43*100/E66)</f>
        <v>#DIV/0!</v>
      </c>
      <c r="F99" s="10"/>
      <c r="G99" s="45"/>
    </row>
    <row r="100" spans="1:11" ht="9.75" customHeight="1" x14ac:dyDescent="0.2">
      <c r="A100" s="40" t="s">
        <v>39</v>
      </c>
      <c r="B100" s="10"/>
      <c r="C100" s="112">
        <f>-C41*100/(+C68+C69)</f>
        <v>3.7291754817125708</v>
      </c>
      <c r="D100" s="112">
        <f>-D41*100/(+D68+D69)</f>
        <v>2.9054540026326863</v>
      </c>
      <c r="E100" s="113" t="e">
        <f>-E41*100/(+E68+E69)</f>
        <v>#DIV/0!</v>
      </c>
      <c r="F100" s="10"/>
      <c r="G100" s="45"/>
    </row>
    <row r="101" spans="1:11" ht="9.75" customHeight="1" x14ac:dyDescent="0.2">
      <c r="A101" s="67" t="s">
        <v>40</v>
      </c>
      <c r="B101" s="10"/>
      <c r="C101" s="129">
        <f>+C61/C69*100</f>
        <v>163.52630778919024</v>
      </c>
      <c r="D101" s="129">
        <f>+D61/D69*100</f>
        <v>275.41475642336485</v>
      </c>
      <c r="E101" s="130" t="e">
        <f>+E61/E69*100</f>
        <v>#DIV/0!</v>
      </c>
      <c r="F101" s="10"/>
      <c r="G101" s="72"/>
    </row>
    <row r="102" spans="1:11" ht="12.75" customHeight="1" x14ac:dyDescent="0.2">
      <c r="A102" s="10"/>
      <c r="B102" s="10"/>
      <c r="C102" s="10"/>
      <c r="D102" s="10"/>
      <c r="E102" s="10"/>
      <c r="F102" s="10"/>
      <c r="G102" s="10"/>
    </row>
    <row r="103" spans="1:11" ht="9.75" customHeight="1" x14ac:dyDescent="0.2">
      <c r="A103" s="10"/>
      <c r="B103" s="10"/>
      <c r="C103" s="10"/>
      <c r="D103" s="10"/>
      <c r="E103" s="10"/>
      <c r="F103" s="10"/>
      <c r="G103" s="10"/>
    </row>
    <row r="104" spans="1:11" ht="9.75" customHeight="1" x14ac:dyDescent="0.2">
      <c r="A104" s="10"/>
      <c r="B104" s="10"/>
      <c r="C104" s="10"/>
      <c r="D104" s="10"/>
      <c r="E104" s="10"/>
      <c r="F104" s="10"/>
      <c r="G104" s="10"/>
    </row>
    <row r="105" spans="1:11" ht="12.75" customHeight="1" x14ac:dyDescent="0.2">
      <c r="A105" s="10"/>
      <c r="B105" s="10"/>
      <c r="C105" s="10"/>
      <c r="D105" s="10"/>
      <c r="E105" s="10"/>
      <c r="F105" s="10"/>
      <c r="G105" s="10"/>
    </row>
    <row r="106" spans="1:11" ht="12.75" customHeight="1" x14ac:dyDescent="0.2">
      <c r="A106" s="6" t="s">
        <v>41</v>
      </c>
      <c r="B106" s="10"/>
      <c r="C106" s="10"/>
      <c r="D106" s="10"/>
      <c r="E106" s="10"/>
      <c r="F106" s="10"/>
      <c r="G106" s="10"/>
    </row>
    <row r="107" spans="1:11" ht="6" customHeight="1" x14ac:dyDescent="0.2">
      <c r="A107" s="10"/>
      <c r="B107" s="10"/>
      <c r="C107" s="10"/>
      <c r="D107" s="10"/>
      <c r="E107" s="10"/>
      <c r="F107" s="10"/>
      <c r="G107" s="10"/>
    </row>
    <row r="108" spans="1:11" ht="9.75" customHeight="1" x14ac:dyDescent="0.2">
      <c r="A108" s="10"/>
      <c r="B108" s="10"/>
      <c r="C108" s="156" t="s">
        <v>2</v>
      </c>
      <c r="D108" s="157"/>
      <c r="E108" s="158"/>
      <c r="F108" s="14"/>
      <c r="G108" s="15" t="s">
        <v>65</v>
      </c>
    </row>
    <row r="109" spans="1:11" ht="9.75" customHeight="1" x14ac:dyDescent="0.2">
      <c r="A109" s="10"/>
      <c r="B109" s="10"/>
      <c r="C109" s="150"/>
      <c r="D109" s="151"/>
      <c r="E109" s="152"/>
      <c r="F109" s="14"/>
      <c r="G109" s="21" t="s">
        <v>5</v>
      </c>
    </row>
    <row r="110" spans="1:11" ht="9.75" customHeight="1" x14ac:dyDescent="0.2">
      <c r="A110" s="10"/>
      <c r="B110" s="10"/>
      <c r="C110" s="22" t="str">
        <f>+C15</f>
        <v>o/10.000</v>
      </c>
      <c r="D110" s="23" t="str">
        <f>+D15</f>
        <v>Best prac</v>
      </c>
      <c r="E110" s="24">
        <f>+E15</f>
        <v>2016</v>
      </c>
      <c r="F110" s="14"/>
      <c r="G110" s="25"/>
    </row>
    <row r="111" spans="1:11" ht="6" customHeight="1" x14ac:dyDescent="0.2">
      <c r="A111" s="10"/>
      <c r="B111" s="10"/>
      <c r="C111" s="26"/>
      <c r="D111" s="26"/>
      <c r="E111" s="10"/>
      <c r="F111" s="10"/>
      <c r="G111" s="10"/>
    </row>
    <row r="112" spans="1:11" ht="9.75" customHeight="1" x14ac:dyDescent="0.2">
      <c r="A112" s="33" t="s">
        <v>42</v>
      </c>
      <c r="B112" s="10"/>
      <c r="C112" s="117"/>
      <c r="D112" s="117"/>
      <c r="E112" s="64"/>
      <c r="F112" s="10"/>
      <c r="G112" s="64"/>
    </row>
    <row r="113" spans="1:7" ht="9.75" customHeight="1" x14ac:dyDescent="0.2">
      <c r="A113" s="40" t="s">
        <v>43</v>
      </c>
      <c r="B113" s="10"/>
      <c r="C113" s="41">
        <v>38113.190476190473</v>
      </c>
      <c r="D113" s="41">
        <v>19130.5</v>
      </c>
      <c r="E113" s="42">
        <v>0</v>
      </c>
      <c r="F113" s="10"/>
      <c r="G113" s="91"/>
    </row>
    <row r="114" spans="1:7" ht="9.75" customHeight="1" x14ac:dyDescent="0.2">
      <c r="A114" s="40" t="s">
        <v>44</v>
      </c>
      <c r="B114" s="10"/>
      <c r="C114" s="41">
        <v>0</v>
      </c>
      <c r="D114" s="41">
        <v>0</v>
      </c>
      <c r="E114" s="42">
        <v>0</v>
      </c>
      <c r="F114" s="10"/>
      <c r="G114" s="91"/>
    </row>
    <row r="115" spans="1:7" ht="9.75" customHeight="1" x14ac:dyDescent="0.2">
      <c r="A115" s="40" t="s">
        <v>45</v>
      </c>
      <c r="B115" s="10"/>
      <c r="C115" s="41">
        <v>0</v>
      </c>
      <c r="D115" s="41">
        <v>0</v>
      </c>
      <c r="E115" s="42">
        <v>0</v>
      </c>
      <c r="F115" s="10"/>
      <c r="G115" s="91"/>
    </row>
    <row r="116" spans="1:7" ht="9.75" customHeight="1" x14ac:dyDescent="0.2">
      <c r="A116" s="40" t="s">
        <v>46</v>
      </c>
      <c r="B116" s="10"/>
      <c r="C116" s="41">
        <v>0</v>
      </c>
      <c r="D116" s="41">
        <v>0</v>
      </c>
      <c r="E116" s="42">
        <v>0</v>
      </c>
      <c r="F116" s="10"/>
      <c r="G116" s="91"/>
    </row>
    <row r="117" spans="1:7" ht="6" customHeight="1" x14ac:dyDescent="0.2">
      <c r="A117" s="40"/>
      <c r="B117" s="10"/>
      <c r="C117" s="41"/>
      <c r="D117" s="41"/>
      <c r="E117" s="46"/>
      <c r="F117" s="10"/>
      <c r="G117" s="91"/>
    </row>
    <row r="118" spans="1:7" ht="9.75" customHeight="1" x14ac:dyDescent="0.2">
      <c r="A118" s="48" t="s">
        <v>47</v>
      </c>
      <c r="B118" s="14"/>
      <c r="C118" s="49">
        <v>38113.190476190473</v>
      </c>
      <c r="D118" s="49">
        <v>19130.5</v>
      </c>
      <c r="E118" s="50">
        <f>SUM(E113:E117)</f>
        <v>0</v>
      </c>
      <c r="F118" s="14"/>
      <c r="G118" s="51">
        <f>+(E118-D118)/D118</f>
        <v>-1</v>
      </c>
    </row>
    <row r="119" spans="1:7" ht="6" customHeight="1" x14ac:dyDescent="0.2">
      <c r="A119" s="40"/>
      <c r="B119" s="10"/>
      <c r="C119" s="41"/>
      <c r="D119" s="41"/>
      <c r="E119" s="46"/>
      <c r="F119" s="10"/>
      <c r="G119" s="91"/>
    </row>
    <row r="120" spans="1:7" ht="9.75" customHeight="1" x14ac:dyDescent="0.2">
      <c r="A120" s="40" t="s">
        <v>48</v>
      </c>
      <c r="B120" s="10"/>
      <c r="C120" s="41">
        <v>14111</v>
      </c>
      <c r="D120" s="41">
        <v>3900</v>
      </c>
      <c r="E120" s="42">
        <v>0</v>
      </c>
      <c r="F120" s="10"/>
      <c r="G120" s="91"/>
    </row>
    <row r="121" spans="1:7" ht="9.75" customHeight="1" x14ac:dyDescent="0.2">
      <c r="A121" s="40" t="s">
        <v>49</v>
      </c>
      <c r="B121" s="10"/>
      <c r="C121" s="41">
        <v>7047.6190476190477</v>
      </c>
      <c r="D121" s="41">
        <v>0</v>
      </c>
      <c r="E121" s="42">
        <v>0</v>
      </c>
      <c r="F121" s="10"/>
      <c r="G121" s="91"/>
    </row>
    <row r="122" spans="1:7" ht="6" customHeight="1" x14ac:dyDescent="0.2">
      <c r="A122" s="40"/>
      <c r="B122" s="10"/>
      <c r="C122" s="41"/>
      <c r="D122" s="41"/>
      <c r="E122" s="46"/>
      <c r="F122" s="10"/>
      <c r="G122" s="91"/>
    </row>
    <row r="123" spans="1:7" ht="9.75" customHeight="1" x14ac:dyDescent="0.2">
      <c r="A123" s="55" t="s">
        <v>50</v>
      </c>
      <c r="B123" s="14"/>
      <c r="C123" s="56">
        <v>42226.809523809527</v>
      </c>
      <c r="D123" s="56">
        <v>20324.2</v>
      </c>
      <c r="E123" s="99">
        <v>0</v>
      </c>
      <c r="F123" s="14"/>
      <c r="G123" s="58">
        <f>+(E123-D123)/D123</f>
        <v>-1</v>
      </c>
    </row>
    <row r="124" spans="1:7" ht="15" customHeight="1" x14ac:dyDescent="0.2">
      <c r="A124" s="10"/>
      <c r="B124" s="10"/>
      <c r="C124" s="32"/>
      <c r="D124" s="32"/>
      <c r="E124" s="32"/>
      <c r="F124" s="10"/>
      <c r="G124" s="10"/>
    </row>
    <row r="125" spans="1:7" ht="9.75" customHeight="1" x14ac:dyDescent="0.2">
      <c r="A125" s="33" t="s">
        <v>51</v>
      </c>
      <c r="B125" s="10"/>
      <c r="C125" s="62"/>
      <c r="D125" s="62"/>
      <c r="E125" s="63"/>
      <c r="F125" s="10"/>
      <c r="G125" s="64"/>
    </row>
    <row r="126" spans="1:7" ht="9.75" customHeight="1" x14ac:dyDescent="0.2">
      <c r="A126" s="40" t="s">
        <v>52</v>
      </c>
      <c r="B126" s="10"/>
      <c r="C126" s="41">
        <v>56397.619047619046</v>
      </c>
      <c r="D126" s="41">
        <v>23788.1</v>
      </c>
      <c r="E126" s="42">
        <v>0</v>
      </c>
      <c r="F126" s="10"/>
      <c r="G126" s="43">
        <f>+(E126-D126)/D126</f>
        <v>-1</v>
      </c>
    </row>
    <row r="127" spans="1:7" ht="9.75" customHeight="1" x14ac:dyDescent="0.2">
      <c r="A127" s="40" t="s">
        <v>66</v>
      </c>
      <c r="B127" s="10"/>
      <c r="C127" s="100">
        <v>1.3355879755921254</v>
      </c>
      <c r="D127" s="100">
        <v>1.1704322925379596</v>
      </c>
      <c r="E127" s="101" t="e">
        <f>+E126/E123</f>
        <v>#DIV/0!</v>
      </c>
      <c r="F127" s="10"/>
      <c r="G127" s="43" t="e">
        <f>+(E127-D127)/D127</f>
        <v>#DIV/0!</v>
      </c>
    </row>
    <row r="128" spans="1:7" ht="9.75" customHeight="1" x14ac:dyDescent="0.2">
      <c r="A128" s="67" t="s">
        <v>54</v>
      </c>
      <c r="B128" s="10"/>
      <c r="C128" s="95">
        <v>188.08460336893657</v>
      </c>
      <c r="D128" s="95">
        <v>198.6539488231511</v>
      </c>
      <c r="E128" s="73" t="e">
        <f>+(-E24+E47-E50)*1000/E126</f>
        <v>#DIV/0!</v>
      </c>
      <c r="F128" s="10"/>
      <c r="G128" s="70" t="e">
        <f>+(E128-D128)/D128</f>
        <v>#DIV/0!</v>
      </c>
    </row>
    <row r="129" spans="1:7" ht="15" customHeight="1" x14ac:dyDescent="0.2">
      <c r="A129" s="10"/>
      <c r="B129" s="10"/>
      <c r="C129" s="106"/>
      <c r="D129" s="32"/>
      <c r="E129" s="106"/>
      <c r="F129" s="10"/>
      <c r="G129" s="10"/>
    </row>
    <row r="130" spans="1:7" ht="9.75" customHeight="1" x14ac:dyDescent="0.2">
      <c r="A130" s="33" t="s">
        <v>55</v>
      </c>
      <c r="B130" s="10"/>
      <c r="C130" s="62"/>
      <c r="D130" s="62"/>
      <c r="E130" s="63"/>
      <c r="F130" s="10"/>
      <c r="G130" s="64"/>
    </row>
    <row r="131" spans="1:7" ht="9.75" customHeight="1" x14ac:dyDescent="0.2">
      <c r="A131" s="40" t="s">
        <v>56</v>
      </c>
      <c r="B131" s="10"/>
      <c r="C131" s="41">
        <v>734.76190476190482</v>
      </c>
      <c r="D131" s="41">
        <v>229.3</v>
      </c>
      <c r="E131" s="42">
        <v>0</v>
      </c>
      <c r="F131" s="10"/>
      <c r="G131" s="43">
        <f>+(E131-D131)/D131</f>
        <v>-1</v>
      </c>
    </row>
    <row r="132" spans="1:7" ht="9.75" customHeight="1" x14ac:dyDescent="0.2">
      <c r="A132" s="40" t="s">
        <v>57</v>
      </c>
      <c r="B132" s="10"/>
      <c r="C132" s="41">
        <v>1289.9047619047619</v>
      </c>
      <c r="D132" s="41">
        <v>386.7</v>
      </c>
      <c r="E132" s="42">
        <v>0</v>
      </c>
      <c r="F132" s="10"/>
      <c r="G132" s="43">
        <f>+(E132-D132)/D132</f>
        <v>-1</v>
      </c>
    </row>
    <row r="133" spans="1:7" ht="6" customHeight="1" x14ac:dyDescent="0.2">
      <c r="A133" s="40"/>
      <c r="B133" s="10"/>
      <c r="C133" s="41"/>
      <c r="D133" s="41"/>
      <c r="E133" s="46"/>
      <c r="F133" s="10"/>
      <c r="G133" s="91"/>
    </row>
    <row r="134" spans="1:7" ht="9.75" customHeight="1" x14ac:dyDescent="0.2">
      <c r="A134" s="55" t="s">
        <v>58</v>
      </c>
      <c r="B134" s="14"/>
      <c r="C134" s="56">
        <f>SUM(C131:C132)</f>
        <v>2024.6666666666667</v>
      </c>
      <c r="D134" s="56">
        <f>SUM(D131:D132)</f>
        <v>616</v>
      </c>
      <c r="E134" s="57">
        <f>SUM(E131:E133)</f>
        <v>0</v>
      </c>
      <c r="F134" s="14"/>
      <c r="G134" s="58">
        <f>+(E134-D134)/D134</f>
        <v>-1</v>
      </c>
    </row>
    <row r="135" spans="1:7" s="127" customFormat="1" ht="9.75" customHeight="1" x14ac:dyDescent="0.2">
      <c r="A135" s="123"/>
      <c r="B135" s="123"/>
      <c r="C135" s="125"/>
      <c r="D135" s="125"/>
      <c r="E135" s="128"/>
      <c r="F135" s="123"/>
      <c r="G135" s="109"/>
    </row>
    <row r="136" spans="1:7" s="127" customFormat="1" ht="6" customHeight="1" x14ac:dyDescent="0.2">
      <c r="A136" s="123"/>
      <c r="B136" s="123"/>
      <c r="C136" s="125"/>
      <c r="D136" s="125"/>
      <c r="E136" s="125"/>
      <c r="F136" s="123"/>
      <c r="G136" s="123"/>
    </row>
    <row r="137" spans="1:7" ht="6" customHeight="1" x14ac:dyDescent="0.2"/>
    <row r="138" spans="1:7" ht="6" customHeight="1" x14ac:dyDescent="0.2"/>
    <row r="139" spans="1:7" ht="6" customHeight="1" x14ac:dyDescent="0.2"/>
    <row r="140" spans="1:7" ht="5.25" customHeight="1" x14ac:dyDescent="0.2"/>
    <row r="141" spans="1:7" ht="6" customHeight="1" x14ac:dyDescent="0.2"/>
    <row r="142" spans="1:7" ht="9.75" customHeight="1" x14ac:dyDescent="0.2"/>
    <row r="149" spans="1:15" x14ac:dyDescent="0.2">
      <c r="A149" s="153" t="s">
        <v>80</v>
      </c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</row>
  </sheetData>
  <mergeCells count="11">
    <mergeCell ref="C108:E108"/>
    <mergeCell ref="A81:O81"/>
    <mergeCell ref="A149:O149"/>
    <mergeCell ref="A3:O3"/>
    <mergeCell ref="A4:O4"/>
    <mergeCell ref="A76:O76"/>
    <mergeCell ref="A77:O77"/>
    <mergeCell ref="A8:O8"/>
    <mergeCell ref="A6:O6"/>
    <mergeCell ref="A79:O79"/>
    <mergeCell ref="A73:O73"/>
  </mergeCells>
  <phoneticPr fontId="2" type="noConversion"/>
  <pageMargins left="0.78740157480314965" right="0.31" top="0.23622047244094491" bottom="0.51" header="0.19685039370078741" footer="0.31496062992125984"/>
  <pageSetup paperSize="9" scale="97" orientation="portrait" horizontalDpi="300" verticalDpi="300"/>
  <headerFooter alignWithMargins="0"/>
  <rowBreaks count="1" manualBreakCount="1">
    <brk id="7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O149"/>
  <sheetViews>
    <sheetView showGridLines="0" zoomScaleNormal="100" workbookViewId="0">
      <selection activeCell="K121" sqref="K121"/>
    </sheetView>
  </sheetViews>
  <sheetFormatPr defaultRowHeight="12.75" x14ac:dyDescent="0.2"/>
  <cols>
    <col min="1" max="1" width="18.140625" style="3" customWidth="1"/>
    <col min="2" max="2" width="0.5703125" style="3" customWidth="1"/>
    <col min="3" max="5" width="8" style="3" customWidth="1"/>
    <col min="6" max="6" width="0.5703125" style="3" customWidth="1"/>
    <col min="7" max="7" width="8" style="3" customWidth="1"/>
    <col min="8" max="8" width="0.5703125" style="3" customWidth="1"/>
    <col min="9" max="11" width="8" style="3" customWidth="1"/>
    <col min="12" max="12" width="0.5703125" style="3" customWidth="1"/>
    <col min="13" max="15" width="8" style="3" customWidth="1"/>
    <col min="16" max="16384" width="9.140625" style="3"/>
  </cols>
  <sheetData>
    <row r="1" spans="1:15" ht="67.5" customHeight="1" x14ac:dyDescent="0.2"/>
    <row r="2" spans="1:15" ht="5.25" customHeight="1" x14ac:dyDescent="0.2"/>
    <row r="3" spans="1:15" ht="20.25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15.75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15" customHeight="1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5" ht="15.75" x14ac:dyDescent="0.25">
      <c r="A6" s="163" t="s">
        <v>79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8" spans="1:15" x14ac:dyDescent="0.2">
      <c r="A8" s="162" t="s">
        <v>82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x14ac:dyDescent="0.2">
      <c r="A9" s="13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">
      <c r="A10" s="6"/>
      <c r="E10" s="7"/>
      <c r="F10" s="7"/>
      <c r="G10" s="7"/>
      <c r="H10" s="7"/>
      <c r="I10" s="7"/>
      <c r="J10" s="7"/>
      <c r="K10" s="7"/>
    </row>
    <row r="11" spans="1:15" x14ac:dyDescent="0.2">
      <c r="A11" s="135" t="s">
        <v>1</v>
      </c>
      <c r="B11" s="5"/>
      <c r="C11" s="5"/>
      <c r="E11" s="7"/>
      <c r="F11" s="7"/>
      <c r="G11" s="7"/>
      <c r="H11" s="7"/>
      <c r="I11" s="7"/>
      <c r="J11" s="7"/>
      <c r="K11" s="7"/>
    </row>
    <row r="12" spans="1:15" ht="6" customHeight="1" x14ac:dyDescent="0.2"/>
    <row r="13" spans="1:15" ht="9.9499999999999993" customHeight="1" x14ac:dyDescent="0.2">
      <c r="A13" s="10"/>
      <c r="B13" s="10"/>
      <c r="C13" s="11" t="s">
        <v>2</v>
      </c>
      <c r="D13" s="12"/>
      <c r="E13" s="13"/>
      <c r="F13" s="14"/>
      <c r="G13" s="15" t="s">
        <v>65</v>
      </c>
      <c r="H13" s="14"/>
      <c r="I13" s="2"/>
      <c r="J13" s="16"/>
      <c r="K13" s="17"/>
      <c r="L13" s="14"/>
      <c r="M13" s="11" t="s">
        <v>3</v>
      </c>
      <c r="N13" s="12"/>
      <c r="O13" s="13"/>
    </row>
    <row r="14" spans="1:15" ht="9.9499999999999993" customHeight="1" x14ac:dyDescent="0.2">
      <c r="A14" s="10"/>
      <c r="B14" s="10"/>
      <c r="C14" s="18" t="s">
        <v>4</v>
      </c>
      <c r="D14" s="19"/>
      <c r="E14" s="20"/>
      <c r="F14" s="14"/>
      <c r="G14" s="21" t="s">
        <v>5</v>
      </c>
      <c r="H14" s="14"/>
      <c r="I14" s="18" t="s">
        <v>6</v>
      </c>
      <c r="J14" s="19"/>
      <c r="K14" s="20"/>
      <c r="L14" s="14"/>
      <c r="M14" s="18" t="s">
        <v>7</v>
      </c>
      <c r="N14" s="19"/>
      <c r="O14" s="20"/>
    </row>
    <row r="15" spans="1:15" ht="9.9499999999999993" customHeight="1" x14ac:dyDescent="0.2">
      <c r="A15" s="10"/>
      <c r="B15" s="10"/>
      <c r="C15" s="145" t="s">
        <v>87</v>
      </c>
      <c r="D15" s="145" t="s">
        <v>85</v>
      </c>
      <c r="E15" s="146">
        <v>2016</v>
      </c>
      <c r="F15" s="14"/>
      <c r="G15" s="25"/>
      <c r="H15" s="14"/>
      <c r="I15" s="145" t="str">
        <f>+C15</f>
        <v>10.-20.000</v>
      </c>
      <c r="J15" s="145" t="str">
        <f>+D15</f>
        <v>Best prac</v>
      </c>
      <c r="K15" s="146">
        <f>+E15</f>
        <v>2016</v>
      </c>
      <c r="L15" s="14"/>
      <c r="M15" s="145" t="str">
        <f>+C15</f>
        <v>10.-20.000</v>
      </c>
      <c r="N15" s="145" t="str">
        <f>+D15</f>
        <v>Best prac</v>
      </c>
      <c r="O15" s="146">
        <f>+E15</f>
        <v>2016</v>
      </c>
    </row>
    <row r="16" spans="1:15" ht="6" customHeight="1" x14ac:dyDescent="0.2">
      <c r="A16" s="10"/>
      <c r="B16" s="10"/>
      <c r="C16" s="26"/>
      <c r="D16" s="26"/>
      <c r="E16" s="10"/>
      <c r="F16" s="10"/>
      <c r="G16" s="10"/>
      <c r="H16" s="10"/>
      <c r="I16" s="26"/>
      <c r="J16" s="26"/>
      <c r="K16" s="10"/>
      <c r="L16" s="10"/>
      <c r="M16" s="26"/>
      <c r="N16" s="26"/>
      <c r="O16" s="10"/>
    </row>
    <row r="17" spans="1:15" ht="9.9499999999999993" customHeight="1" x14ac:dyDescent="0.2">
      <c r="A17" s="27" t="s">
        <v>77</v>
      </c>
      <c r="B17" s="28"/>
      <c r="C17" s="122"/>
      <c r="D17" s="122"/>
      <c r="E17" s="122"/>
      <c r="F17" s="14"/>
      <c r="G17" s="14"/>
      <c r="H17" s="14"/>
      <c r="I17" s="14"/>
      <c r="J17" s="14"/>
      <c r="K17" s="14"/>
      <c r="L17" s="14"/>
      <c r="M17" s="29">
        <f>C123</f>
        <v>14101.111111111111</v>
      </c>
      <c r="N17" s="29">
        <f>D123</f>
        <v>20324.2</v>
      </c>
      <c r="O17" s="30">
        <f>+E123</f>
        <v>0</v>
      </c>
    </row>
    <row r="18" spans="1:15" ht="6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6"/>
      <c r="N18" s="106"/>
      <c r="O18" s="106"/>
    </row>
    <row r="19" spans="1:15" ht="9.9499999999999993" customHeight="1" x14ac:dyDescent="0.2">
      <c r="A19" s="33" t="s">
        <v>8</v>
      </c>
      <c r="B19" s="10"/>
      <c r="C19" s="34">
        <v>10366.222222222223</v>
      </c>
      <c r="D19" s="34">
        <v>18046.5</v>
      </c>
      <c r="E19" s="35">
        <v>0</v>
      </c>
      <c r="F19" s="14"/>
      <c r="G19" s="36">
        <f>+(E19-D19)/D19</f>
        <v>-1</v>
      </c>
      <c r="H19" s="14"/>
      <c r="I19" s="37">
        <f>+C19*100/C19</f>
        <v>100</v>
      </c>
      <c r="J19" s="37">
        <f>+D19*100/D19</f>
        <v>100</v>
      </c>
      <c r="K19" s="38" t="e">
        <f>+E19*100/E19</f>
        <v>#DIV/0!</v>
      </c>
      <c r="L19" s="14"/>
      <c r="M19" s="34">
        <f t="shared" ref="M19:O20" si="0">+C19*1000/M$17</f>
        <v>735.1351351351351</v>
      </c>
      <c r="N19" s="34">
        <f t="shared" si="0"/>
        <v>887.93162830517315</v>
      </c>
      <c r="O19" s="39" t="e">
        <f t="shared" si="0"/>
        <v>#DIV/0!</v>
      </c>
    </row>
    <row r="20" spans="1:15" ht="9.9499999999999993" customHeight="1" x14ac:dyDescent="0.2">
      <c r="A20" s="40" t="s">
        <v>9</v>
      </c>
      <c r="B20" s="10"/>
      <c r="C20" s="41">
        <v>-666.44444444444446</v>
      </c>
      <c r="D20" s="41">
        <v>-1043</v>
      </c>
      <c r="E20" s="42">
        <v>0</v>
      </c>
      <c r="F20" s="10"/>
      <c r="G20" s="43">
        <f>+(E20-D20)/D20</f>
        <v>-1</v>
      </c>
      <c r="H20" s="10"/>
      <c r="I20" s="44">
        <f>+C20*100/C$19</f>
        <v>-6.4290001714971705</v>
      </c>
      <c r="J20" s="44">
        <f>+D20*100/D$19</f>
        <v>-5.7795140331920321</v>
      </c>
      <c r="K20" s="45" t="e">
        <f>+E20*100/E$19</f>
        <v>#DIV/0!</v>
      </c>
      <c r="L20" s="10"/>
      <c r="M20" s="41">
        <f t="shared" si="0"/>
        <v>-47.261839098573795</v>
      </c>
      <c r="N20" s="41">
        <f t="shared" si="0"/>
        <v>-51.318133063047988</v>
      </c>
      <c r="O20" s="46" t="e">
        <f t="shared" si="0"/>
        <v>#DIV/0!</v>
      </c>
    </row>
    <row r="21" spans="1:15" ht="6" customHeight="1" x14ac:dyDescent="0.2">
      <c r="A21" s="40"/>
      <c r="B21" s="10"/>
      <c r="C21" s="41"/>
      <c r="D21" s="41"/>
      <c r="E21" s="46"/>
      <c r="F21" s="10"/>
      <c r="G21" s="47"/>
      <c r="H21" s="10"/>
      <c r="I21" s="44"/>
      <c r="J21" s="44"/>
      <c r="K21" s="45"/>
      <c r="L21" s="10"/>
      <c r="M21" s="41"/>
      <c r="N21" s="41"/>
      <c r="O21" s="46"/>
    </row>
    <row r="22" spans="1:15" ht="9.9499999999999993" customHeight="1" x14ac:dyDescent="0.2">
      <c r="A22" s="48" t="s">
        <v>10</v>
      </c>
      <c r="B22" s="10"/>
      <c r="C22" s="49">
        <v>9699.7777777777774</v>
      </c>
      <c r="D22" s="49">
        <v>17003.5</v>
      </c>
      <c r="E22" s="50">
        <f>SUM(E19:E21)</f>
        <v>0</v>
      </c>
      <c r="F22" s="14"/>
      <c r="G22" s="51">
        <f>IF(+D22&lt;0,(-D22+E22)/-D22,(-D22+E22)/D22)</f>
        <v>-1</v>
      </c>
      <c r="H22" s="14"/>
      <c r="I22" s="52">
        <f>SUM(I19:I21)</f>
        <v>93.570999828502835</v>
      </c>
      <c r="J22" s="52">
        <f>SUM(J19:J21)</f>
        <v>94.220485966807971</v>
      </c>
      <c r="K22" s="53" t="e">
        <f>SUM(K19:K21)</f>
        <v>#DIV/0!</v>
      </c>
      <c r="L22" s="14"/>
      <c r="M22" s="49">
        <f>SUM(M19:M21)</f>
        <v>687.87329603656133</v>
      </c>
      <c r="N22" s="49">
        <f>SUM(N19:N21)</f>
        <v>836.61349524212517</v>
      </c>
      <c r="O22" s="50" t="e">
        <f>SUM(O19:O21)</f>
        <v>#DIV/0!</v>
      </c>
    </row>
    <row r="23" spans="1:15" ht="6" customHeight="1" x14ac:dyDescent="0.2">
      <c r="A23" s="40"/>
      <c r="B23" s="10"/>
      <c r="C23" s="41"/>
      <c r="D23" s="41"/>
      <c r="E23" s="46"/>
      <c r="F23" s="10"/>
      <c r="G23" s="43"/>
      <c r="H23" s="10"/>
      <c r="I23" s="44"/>
      <c r="J23" s="44"/>
      <c r="K23" s="45"/>
      <c r="L23" s="10"/>
      <c r="M23" s="41"/>
      <c r="N23" s="41"/>
      <c r="O23" s="46"/>
    </row>
    <row r="24" spans="1:15" ht="9.9499999999999993" customHeight="1" x14ac:dyDescent="0.2">
      <c r="A24" s="40" t="s">
        <v>11</v>
      </c>
      <c r="B24" s="10"/>
      <c r="C24" s="41">
        <v>-2197.7777777777778</v>
      </c>
      <c r="D24" s="41">
        <v>-4234.1000000000004</v>
      </c>
      <c r="E24" s="42">
        <v>0</v>
      </c>
      <c r="F24" s="10"/>
      <c r="G24" s="43">
        <f>+(E24-D24)/D24</f>
        <v>-1</v>
      </c>
      <c r="H24" s="10"/>
      <c r="I24" s="44">
        <f t="shared" ref="I24:K25" si="1">+C24*100/C$19</f>
        <v>-21.201337677928315</v>
      </c>
      <c r="J24" s="44">
        <f t="shared" si="1"/>
        <v>-23.462167179231432</v>
      </c>
      <c r="K24" s="45" t="e">
        <f t="shared" si="1"/>
        <v>#DIV/0!</v>
      </c>
      <c r="L24" s="10"/>
      <c r="M24" s="41">
        <f t="shared" ref="M24:O25" si="2">+C24*1000/M$17</f>
        <v>-155.85848238909463</v>
      </c>
      <c r="N24" s="41">
        <f t="shared" si="2"/>
        <v>-208.32800307023155</v>
      </c>
      <c r="O24" s="46" t="e">
        <f t="shared" si="2"/>
        <v>#DIV/0!</v>
      </c>
    </row>
    <row r="25" spans="1:15" ht="9.9499999999999993" customHeight="1" x14ac:dyDescent="0.2">
      <c r="A25" s="40" t="s">
        <v>12</v>
      </c>
      <c r="B25" s="10"/>
      <c r="C25" s="41">
        <v>-3843.8888888888887</v>
      </c>
      <c r="D25" s="41">
        <v>-5638.4</v>
      </c>
      <c r="E25" s="42">
        <v>0</v>
      </c>
      <c r="F25" s="10"/>
      <c r="G25" s="43">
        <f>+(E25-D25)/D25</f>
        <v>-1</v>
      </c>
      <c r="H25" s="10"/>
      <c r="I25" s="44">
        <f t="shared" si="1"/>
        <v>-37.080903790087461</v>
      </c>
      <c r="J25" s="44">
        <f t="shared" si="1"/>
        <v>-31.243731471476465</v>
      </c>
      <c r="K25" s="45" t="e">
        <f t="shared" si="1"/>
        <v>#DIV/0!</v>
      </c>
      <c r="L25" s="10"/>
      <c r="M25" s="41">
        <f t="shared" si="2"/>
        <v>-272.59475218658889</v>
      </c>
      <c r="N25" s="41">
        <f t="shared" si="2"/>
        <v>-277.42297359797681</v>
      </c>
      <c r="O25" s="46" t="e">
        <f t="shared" si="2"/>
        <v>#DIV/0!</v>
      </c>
    </row>
    <row r="26" spans="1:15" ht="9.9499999999999993" customHeight="1" x14ac:dyDescent="0.2">
      <c r="A26" s="40"/>
      <c r="B26" s="10"/>
      <c r="C26" s="49">
        <v>3658.1111111111113</v>
      </c>
      <c r="D26" s="49">
        <v>7131</v>
      </c>
      <c r="E26" s="50">
        <f>SUM(E22:E25)</f>
        <v>0</v>
      </c>
      <c r="F26" s="14"/>
      <c r="G26" s="51">
        <f>IF(+D26&lt;0,(-D26+E26)/-D26,(-D26+E26)/D26)</f>
        <v>-1</v>
      </c>
      <c r="H26" s="14"/>
      <c r="I26" s="52">
        <f>SUM(I22:I25)</f>
        <v>35.288758360487066</v>
      </c>
      <c r="J26" s="52">
        <f>SUM(J22:J25)</f>
        <v>39.514587316100076</v>
      </c>
      <c r="K26" s="53" t="e">
        <f>SUM(K22:K25)</f>
        <v>#DIV/0!</v>
      </c>
      <c r="L26" s="14"/>
      <c r="M26" s="49">
        <f>SUM(M22:M25)</f>
        <v>259.42006146087778</v>
      </c>
      <c r="N26" s="49">
        <f>SUM(N22:N25)</f>
        <v>350.86251857391676</v>
      </c>
      <c r="O26" s="50" t="e">
        <f>SUM(O22:O25)</f>
        <v>#DIV/0!</v>
      </c>
    </row>
    <row r="27" spans="1:15" ht="6" customHeight="1" x14ac:dyDescent="0.2">
      <c r="A27" s="40"/>
      <c r="B27" s="10"/>
      <c r="C27" s="41"/>
      <c r="D27" s="41"/>
      <c r="E27" s="46"/>
      <c r="F27" s="10"/>
      <c r="G27" s="43"/>
      <c r="H27" s="10"/>
      <c r="I27" s="44"/>
      <c r="J27" s="44"/>
      <c r="K27" s="45"/>
      <c r="L27" s="10"/>
      <c r="M27" s="41"/>
      <c r="N27" s="41"/>
      <c r="O27" s="46"/>
    </row>
    <row r="28" spans="1:15" ht="9.9499999999999993" customHeight="1" x14ac:dyDescent="0.2">
      <c r="A28" s="40" t="s">
        <v>13</v>
      </c>
      <c r="B28" s="10"/>
      <c r="C28" s="41">
        <v>-812.77777777777783</v>
      </c>
      <c r="D28" s="41">
        <v>-1755.1</v>
      </c>
      <c r="E28" s="42">
        <v>0</v>
      </c>
      <c r="F28" s="10"/>
      <c r="G28" s="43">
        <f>+(E28-D28)/D28</f>
        <v>-1</v>
      </c>
      <c r="H28" s="10"/>
      <c r="I28" s="44">
        <f>+C28*100/C$19</f>
        <v>-7.8406362545018009</v>
      </c>
      <c r="J28" s="44">
        <f>+D28*100/D$19</f>
        <v>-9.7254315241182496</v>
      </c>
      <c r="K28" s="45" t="e">
        <f>+E28*100/E$19</f>
        <v>#DIV/0!</v>
      </c>
      <c r="L28" s="10"/>
      <c r="M28" s="41">
        <f>+C28*1000/M$17</f>
        <v>-57.639271924986218</v>
      </c>
      <c r="N28" s="41">
        <f>+D28*1000/N$17</f>
        <v>-86.355182491807795</v>
      </c>
      <c r="O28" s="46" t="e">
        <f>+E28*1000/O$17</f>
        <v>#DIV/0!</v>
      </c>
    </row>
    <row r="29" spans="1:15" ht="6" customHeight="1" x14ac:dyDescent="0.2">
      <c r="A29" s="40"/>
      <c r="B29" s="10"/>
      <c r="C29" s="41"/>
      <c r="D29" s="41"/>
      <c r="E29" s="46"/>
      <c r="F29" s="10"/>
      <c r="G29" s="43"/>
      <c r="H29" s="10"/>
      <c r="I29" s="44"/>
      <c r="J29" s="44"/>
      <c r="K29" s="45"/>
      <c r="L29" s="10"/>
      <c r="M29" s="41"/>
      <c r="N29" s="41"/>
      <c r="O29" s="46"/>
    </row>
    <row r="30" spans="1:15" ht="9.9499999999999993" customHeight="1" x14ac:dyDescent="0.2">
      <c r="A30" s="48" t="s">
        <v>14</v>
      </c>
      <c r="B30" s="10"/>
      <c r="C30" s="49">
        <v>2845.3333333333335</v>
      </c>
      <c r="D30" s="49">
        <v>5375.9</v>
      </c>
      <c r="E30" s="50">
        <f>SUM(E26:E29)</f>
        <v>0</v>
      </c>
      <c r="F30" s="14"/>
      <c r="G30" s="51">
        <f>IF(+D30&lt;0,(-D30+E30)/-D30,(-D30+E30)/D30)</f>
        <v>-1</v>
      </c>
      <c r="H30" s="14"/>
      <c r="I30" s="52">
        <f>SUM(I26:I29)</f>
        <v>27.448122105985263</v>
      </c>
      <c r="J30" s="52">
        <f>SUM(J26:J29)</f>
        <v>29.789155791981827</v>
      </c>
      <c r="K30" s="53" t="e">
        <f>SUM(K26:K29)</f>
        <v>#DIV/0!</v>
      </c>
      <c r="L30" s="14"/>
      <c r="M30" s="49">
        <f>SUM(M26:M29)</f>
        <v>201.78078953589156</v>
      </c>
      <c r="N30" s="49">
        <f>SUM(N26:N29)</f>
        <v>264.50733608210896</v>
      </c>
      <c r="O30" s="50" t="e">
        <f>SUM(O26:O29)</f>
        <v>#DIV/0!</v>
      </c>
    </row>
    <row r="31" spans="1:15" ht="6" customHeight="1" x14ac:dyDescent="0.2">
      <c r="A31" s="40"/>
      <c r="B31" s="10"/>
      <c r="C31" s="41"/>
      <c r="D31" s="41"/>
      <c r="E31" s="46"/>
      <c r="F31" s="10"/>
      <c r="G31" s="43"/>
      <c r="H31" s="10"/>
      <c r="I31" s="44"/>
      <c r="J31" s="44"/>
      <c r="K31" s="45"/>
      <c r="L31" s="10"/>
      <c r="M31" s="41"/>
      <c r="N31" s="41"/>
      <c r="O31" s="46"/>
    </row>
    <row r="32" spans="1:15" ht="9.9499999999999993" customHeight="1" x14ac:dyDescent="0.2">
      <c r="A32" s="40" t="s">
        <v>15</v>
      </c>
      <c r="B32" s="10"/>
      <c r="C32" s="41">
        <v>-1357.1111111111111</v>
      </c>
      <c r="D32" s="41">
        <v>-2458.8000000000002</v>
      </c>
      <c r="E32" s="42">
        <v>0</v>
      </c>
      <c r="F32" s="10"/>
      <c r="G32" s="43">
        <f>+(E32-D32)/D32</f>
        <v>-1</v>
      </c>
      <c r="H32" s="10"/>
      <c r="I32" s="44">
        <f>+C32*100/C$19</f>
        <v>-13.091665237523578</v>
      </c>
      <c r="J32" s="44">
        <f>+D32*100/D$19</f>
        <v>-13.624802593300641</v>
      </c>
      <c r="K32" s="45" t="e">
        <f>+E32*100/E$19</f>
        <v>#DIV/0!</v>
      </c>
      <c r="L32" s="10"/>
      <c r="M32" s="41">
        <f>+C32*1000/M$17</f>
        <v>-96.241430935308472</v>
      </c>
      <c r="N32" s="41">
        <f>+D32*1000/N$17</f>
        <v>-120.97893152005983</v>
      </c>
      <c r="O32" s="46" t="e">
        <f>+E32*1000/O$17</f>
        <v>#DIV/0!</v>
      </c>
    </row>
    <row r="33" spans="1:15" ht="6" customHeight="1" x14ac:dyDescent="0.2">
      <c r="A33" s="40"/>
      <c r="B33" s="10"/>
      <c r="C33" s="41"/>
      <c r="D33" s="41"/>
      <c r="E33" s="46"/>
      <c r="F33" s="10"/>
      <c r="G33" s="43"/>
      <c r="H33" s="10"/>
      <c r="I33" s="44"/>
      <c r="J33" s="44"/>
      <c r="K33" s="45"/>
      <c r="L33" s="10"/>
      <c r="M33" s="41"/>
      <c r="N33" s="41"/>
      <c r="O33" s="46"/>
    </row>
    <row r="34" spans="1:15" ht="9.9499999999999993" customHeight="1" x14ac:dyDescent="0.2">
      <c r="A34" s="48" t="s">
        <v>16</v>
      </c>
      <c r="B34" s="10"/>
      <c r="C34" s="49"/>
      <c r="D34" s="49"/>
      <c r="E34" s="50"/>
      <c r="F34" s="14"/>
      <c r="G34" s="51"/>
      <c r="H34" s="14"/>
      <c r="I34" s="52"/>
      <c r="J34" s="52"/>
      <c r="K34" s="53"/>
      <c r="L34" s="14"/>
      <c r="M34" s="49"/>
      <c r="N34" s="49"/>
      <c r="O34" s="50"/>
    </row>
    <row r="35" spans="1:15" ht="9.9499999999999993" customHeight="1" x14ac:dyDescent="0.2">
      <c r="A35" s="54" t="s">
        <v>76</v>
      </c>
      <c r="B35" s="10"/>
      <c r="C35" s="49">
        <v>1488.2222222222224</v>
      </c>
      <c r="D35" s="49">
        <v>2917.0999999999995</v>
      </c>
      <c r="E35" s="50">
        <f>SUM(E30:E33)</f>
        <v>0</v>
      </c>
      <c r="F35" s="14"/>
      <c r="G35" s="51">
        <f>IF(+D35&lt;0,(-D35+E35)/-D35,(-D35+E35)/D35)</f>
        <v>-1</v>
      </c>
      <c r="H35" s="14"/>
      <c r="I35" s="52">
        <f>SUM(I30:I33)</f>
        <v>14.356456868461684</v>
      </c>
      <c r="J35" s="52">
        <f>SUM(J30:J33)</f>
        <v>16.164353198681184</v>
      </c>
      <c r="K35" s="53" t="e">
        <f>SUM(K30:K33)</f>
        <v>#DIV/0!</v>
      </c>
      <c r="L35" s="14"/>
      <c r="M35" s="49">
        <f>SUM(M30:M33)</f>
        <v>105.53935860058309</v>
      </c>
      <c r="N35" s="49">
        <f>SUM(N30:N33)</f>
        <v>143.52840456204913</v>
      </c>
      <c r="O35" s="50" t="e">
        <f>SUM(O30:O33)</f>
        <v>#DIV/0!</v>
      </c>
    </row>
    <row r="36" spans="1:15" ht="6" customHeight="1" x14ac:dyDescent="0.2">
      <c r="A36" s="40"/>
      <c r="B36" s="10"/>
      <c r="C36" s="41"/>
      <c r="D36" s="41"/>
      <c r="E36" s="46"/>
      <c r="F36" s="10"/>
      <c r="G36" s="43"/>
      <c r="H36" s="10"/>
      <c r="I36" s="44"/>
      <c r="J36" s="44"/>
      <c r="K36" s="45"/>
      <c r="L36" s="10"/>
      <c r="M36" s="41"/>
      <c r="N36" s="41"/>
      <c r="O36" s="46"/>
    </row>
    <row r="37" spans="1:15" ht="9.9499999999999993" customHeight="1" x14ac:dyDescent="0.2">
      <c r="A37" s="40" t="s">
        <v>17</v>
      </c>
      <c r="B37" s="10"/>
      <c r="C37" s="41">
        <v>-474.11111111111109</v>
      </c>
      <c r="D37" s="41">
        <v>-848.6</v>
      </c>
      <c r="E37" s="42">
        <v>0</v>
      </c>
      <c r="F37" s="10"/>
      <c r="G37" s="43">
        <f>+(E37-D37)/D37</f>
        <v>-1</v>
      </c>
      <c r="H37" s="10"/>
      <c r="I37" s="44">
        <f>+C37*100/C$19</f>
        <v>-4.5736151603498536</v>
      </c>
      <c r="J37" s="44">
        <f>+D37*100/D$19</f>
        <v>-4.7022968442634303</v>
      </c>
      <c r="K37" s="45" t="e">
        <f>+E37*100/E$19</f>
        <v>#DIV/0!</v>
      </c>
      <c r="L37" s="10"/>
      <c r="M37" s="41">
        <f>+C37*1000/M$17</f>
        <v>-33.622251989598922</v>
      </c>
      <c r="N37" s="41">
        <f>+D37*1000/N$17</f>
        <v>-41.753180937011052</v>
      </c>
      <c r="O37" s="46" t="e">
        <f>+E37*1000/O$17</f>
        <v>#DIV/0!</v>
      </c>
    </row>
    <row r="38" spans="1:15" ht="6" customHeight="1" x14ac:dyDescent="0.2">
      <c r="A38" s="40"/>
      <c r="B38" s="10"/>
      <c r="C38" s="41"/>
      <c r="D38" s="41"/>
      <c r="E38" s="46"/>
      <c r="F38" s="10"/>
      <c r="G38" s="43"/>
      <c r="H38" s="10"/>
      <c r="I38" s="44"/>
      <c r="J38" s="44"/>
      <c r="K38" s="45"/>
      <c r="L38" s="10"/>
      <c r="M38" s="41"/>
      <c r="N38" s="41"/>
      <c r="O38" s="46"/>
    </row>
    <row r="39" spans="1:15" ht="9.9499999999999993" customHeight="1" x14ac:dyDescent="0.2">
      <c r="A39" s="48" t="s">
        <v>73</v>
      </c>
      <c r="B39" s="10"/>
      <c r="C39" s="49">
        <v>1014.1111111111113</v>
      </c>
      <c r="D39" s="49">
        <v>2068.4999999999995</v>
      </c>
      <c r="E39" s="50">
        <f>SUM(E35:E38)</f>
        <v>0</v>
      </c>
      <c r="F39" s="14"/>
      <c r="G39" s="51">
        <f>IF(+D39&lt;0,(-D39+E39)/-D39,(-D39+E39)/D39)</f>
        <v>-1</v>
      </c>
      <c r="H39" s="14"/>
      <c r="I39" s="52">
        <f>SUM(I35:I38)</f>
        <v>9.7828417081118317</v>
      </c>
      <c r="J39" s="52">
        <f>SUM(J35:J38)</f>
        <v>11.462056354417754</v>
      </c>
      <c r="K39" s="53" t="e">
        <f>SUM(K35:K38)</f>
        <v>#DIV/0!</v>
      </c>
      <c r="L39" s="14"/>
      <c r="M39" s="49">
        <f>SUM(M35:M38)</f>
        <v>71.917106610984163</v>
      </c>
      <c r="N39" s="49">
        <f>SUM(N35:N38)</f>
        <v>101.77522362503808</v>
      </c>
      <c r="O39" s="50" t="e">
        <f>SUM(O35:O38)</f>
        <v>#DIV/0!</v>
      </c>
    </row>
    <row r="40" spans="1:15" ht="6" customHeight="1" x14ac:dyDescent="0.2">
      <c r="A40" s="40"/>
      <c r="B40" s="10"/>
      <c r="C40" s="41"/>
      <c r="D40" s="41"/>
      <c r="E40" s="46"/>
      <c r="F40" s="10"/>
      <c r="G40" s="43"/>
      <c r="H40" s="10"/>
      <c r="I40" s="44"/>
      <c r="J40" s="44"/>
      <c r="K40" s="45"/>
      <c r="L40" s="10"/>
      <c r="M40" s="41"/>
      <c r="N40" s="41"/>
      <c r="O40" s="46"/>
    </row>
    <row r="41" spans="1:15" ht="9.9499999999999993" customHeight="1" x14ac:dyDescent="0.2">
      <c r="A41" s="40" t="s">
        <v>19</v>
      </c>
      <c r="B41" s="10"/>
      <c r="C41" s="41">
        <v>-136.66666666666666</v>
      </c>
      <c r="D41" s="41">
        <v>-214.1</v>
      </c>
      <c r="E41" s="42">
        <v>0</v>
      </c>
      <c r="F41" s="10"/>
      <c r="G41" s="43">
        <f>+(E41-D41)/D41</f>
        <v>-1</v>
      </c>
      <c r="H41" s="10"/>
      <c r="I41" s="44">
        <f>+C41*100/C$19</f>
        <v>-1.3183844966558051</v>
      </c>
      <c r="J41" s="44">
        <f>+D41*100/D$19</f>
        <v>-1.1863796303992464</v>
      </c>
      <c r="K41" s="45" t="e">
        <f>+E41*100/E$19</f>
        <v>#DIV/0!</v>
      </c>
      <c r="L41" s="10"/>
      <c r="M41" s="41">
        <f>+C41*1000/M$17</f>
        <v>-9.6919076510913236</v>
      </c>
      <c r="N41" s="41">
        <f>+D41*1000/N$17</f>
        <v>-10.534239970084924</v>
      </c>
      <c r="O41" s="46" t="e">
        <f>+E41*1000/O$17</f>
        <v>#DIV/0!</v>
      </c>
    </row>
    <row r="42" spans="1:15" ht="6" customHeight="1" x14ac:dyDescent="0.2">
      <c r="A42" s="40"/>
      <c r="B42" s="10"/>
      <c r="C42" s="41"/>
      <c r="D42" s="41"/>
      <c r="E42" s="46"/>
      <c r="F42" s="10"/>
      <c r="G42" s="43"/>
      <c r="H42" s="10"/>
      <c r="I42" s="44"/>
      <c r="J42" s="44"/>
      <c r="K42" s="45"/>
      <c r="L42" s="10"/>
      <c r="M42" s="41"/>
      <c r="N42" s="41"/>
      <c r="O42" s="46"/>
    </row>
    <row r="43" spans="1:15" ht="9.9499999999999993" customHeight="1" x14ac:dyDescent="0.2">
      <c r="A43" s="55" t="s">
        <v>20</v>
      </c>
      <c r="B43" s="10"/>
      <c r="C43" s="56">
        <v>877.44444444444468</v>
      </c>
      <c r="D43" s="56">
        <v>1854.3999999999996</v>
      </c>
      <c r="E43" s="57">
        <f>SUM(E39:E42)</f>
        <v>0</v>
      </c>
      <c r="F43" s="14"/>
      <c r="G43" s="58">
        <f>IF(+D43&lt;0,(-D43+E43)/-D43,(-D43+E43)/D43)</f>
        <v>-1</v>
      </c>
      <c r="H43" s="14"/>
      <c r="I43" s="59">
        <f>SUM(I39:I42)</f>
        <v>8.4644572114560273</v>
      </c>
      <c r="J43" s="59">
        <f>SUM(J39:J42)</f>
        <v>10.275676724018508</v>
      </c>
      <c r="K43" s="60" t="e">
        <f>SUM(K39:K42)</f>
        <v>#DIV/0!</v>
      </c>
      <c r="L43" s="14"/>
      <c r="M43" s="56">
        <f>SUM(M39:M42)</f>
        <v>62.225198959892836</v>
      </c>
      <c r="N43" s="56">
        <f>SUM(N39:N42)</f>
        <v>91.240983654953155</v>
      </c>
      <c r="O43" s="57" t="e">
        <f>SUM(O39:O42)</f>
        <v>#DIV/0!</v>
      </c>
    </row>
    <row r="44" spans="1:15" ht="6" customHeight="1" x14ac:dyDescent="0.2">
      <c r="A44" s="10"/>
      <c r="B44" s="10"/>
      <c r="C44" s="32"/>
      <c r="D44" s="32"/>
      <c r="E44" s="32"/>
      <c r="F44" s="10"/>
      <c r="G44" s="10"/>
      <c r="H44" s="10"/>
      <c r="I44" s="61"/>
      <c r="J44" s="61"/>
      <c r="K44" s="61"/>
      <c r="L44" s="10"/>
      <c r="M44" s="32"/>
      <c r="N44" s="32"/>
      <c r="O44" s="32"/>
    </row>
    <row r="45" spans="1:15" ht="9.75" customHeight="1" x14ac:dyDescent="0.2">
      <c r="A45" s="33" t="s">
        <v>59</v>
      </c>
      <c r="B45" s="10"/>
      <c r="C45" s="62"/>
      <c r="D45" s="62"/>
      <c r="E45" s="63"/>
      <c r="F45" s="10"/>
      <c r="G45" s="64"/>
      <c r="I45" s="65"/>
      <c r="J45" s="65"/>
      <c r="K45" s="66"/>
      <c r="M45" s="62"/>
      <c r="N45" s="62"/>
      <c r="O45" s="63"/>
    </row>
    <row r="46" spans="1:15" ht="9.75" customHeight="1" x14ac:dyDescent="0.2">
      <c r="A46" s="40" t="s">
        <v>70</v>
      </c>
      <c r="B46" s="10"/>
      <c r="C46" s="41"/>
      <c r="D46" s="41"/>
      <c r="E46" s="42"/>
      <c r="F46" s="10"/>
      <c r="G46" s="43"/>
      <c r="I46" s="44"/>
      <c r="J46" s="44"/>
      <c r="K46" s="107"/>
      <c r="M46" s="41"/>
      <c r="N46" s="41"/>
      <c r="O46" s="42"/>
    </row>
    <row r="47" spans="1:15" ht="9.75" customHeight="1" x14ac:dyDescent="0.2">
      <c r="A47" s="40" t="s">
        <v>53</v>
      </c>
      <c r="B47" s="10"/>
      <c r="C47" s="41">
        <v>433.55555555555554</v>
      </c>
      <c r="D47" s="41">
        <v>870.4</v>
      </c>
      <c r="E47" s="42">
        <v>0</v>
      </c>
      <c r="F47" s="10"/>
      <c r="G47" s="43">
        <f>+(E47-D47)/D47</f>
        <v>-1</v>
      </c>
      <c r="I47" s="44">
        <f t="shared" ref="I47:K48" si="3">+C47*100/C$19</f>
        <v>4.18238724061053</v>
      </c>
      <c r="J47" s="44">
        <f t="shared" si="3"/>
        <v>4.8230958911700332</v>
      </c>
      <c r="K47" s="45" t="e">
        <f t="shared" si="3"/>
        <v>#DIV/0!</v>
      </c>
      <c r="L47" s="10"/>
      <c r="M47" s="41">
        <f t="shared" ref="M47:O48" si="4">+C47*1000/M$17</f>
        <v>30.746198093136869</v>
      </c>
      <c r="N47" s="41">
        <f t="shared" si="4"/>
        <v>42.825793881185973</v>
      </c>
      <c r="O47" s="46" t="e">
        <f t="shared" si="4"/>
        <v>#DIV/0!</v>
      </c>
    </row>
    <row r="48" spans="1:15" ht="9.75" customHeight="1" x14ac:dyDescent="0.2">
      <c r="A48" s="67" t="s">
        <v>72</v>
      </c>
      <c r="B48" s="10"/>
      <c r="C48" s="68">
        <v>370.66666666666669</v>
      </c>
      <c r="D48" s="68">
        <v>712.3</v>
      </c>
      <c r="E48" s="69">
        <v>0</v>
      </c>
      <c r="F48" s="10"/>
      <c r="G48" s="70">
        <f>+(E48-D48)/D48</f>
        <v>-1</v>
      </c>
      <c r="I48" s="71">
        <f t="shared" si="3"/>
        <v>3.5757160006859889</v>
      </c>
      <c r="J48" s="71">
        <f t="shared" si="3"/>
        <v>3.9470257390629762</v>
      </c>
      <c r="K48" s="72" t="e">
        <f t="shared" si="3"/>
        <v>#DIV/0!</v>
      </c>
      <c r="L48" s="10"/>
      <c r="M48" s="68">
        <f t="shared" si="4"/>
        <v>26.286344653691593</v>
      </c>
      <c r="N48" s="68">
        <f t="shared" si="4"/>
        <v>35.046889914486179</v>
      </c>
      <c r="O48" s="73" t="e">
        <f t="shared" si="4"/>
        <v>#DIV/0!</v>
      </c>
    </row>
    <row r="49" spans="1:15" ht="9.75" customHeight="1" x14ac:dyDescent="0.2">
      <c r="A49" s="74"/>
      <c r="B49" s="10"/>
      <c r="C49" s="75"/>
      <c r="D49" s="75"/>
      <c r="E49" s="108"/>
      <c r="F49" s="26"/>
      <c r="G49" s="109"/>
    </row>
    <row r="50" spans="1:15" ht="9.9499999999999993" customHeight="1" x14ac:dyDescent="0.2">
      <c r="A50" s="79" t="s">
        <v>21</v>
      </c>
      <c r="B50" s="40"/>
      <c r="C50" s="80">
        <v>280.33333333333331</v>
      </c>
      <c r="D50" s="80">
        <v>378.9</v>
      </c>
      <c r="E50" s="81"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3" spans="1:15" x14ac:dyDescent="0.2">
      <c r="A53" s="6" t="s">
        <v>22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6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9.9499999999999993" customHeight="1" x14ac:dyDescent="0.2">
      <c r="A55" s="10"/>
      <c r="B55" s="10"/>
      <c r="C55" s="11" t="s">
        <v>2</v>
      </c>
      <c r="D55" s="12"/>
      <c r="E55" s="13"/>
      <c r="F55" s="14"/>
      <c r="G55" s="15" t="s">
        <v>65</v>
      </c>
      <c r="H55" s="14"/>
      <c r="I55" s="2"/>
      <c r="J55" s="16"/>
      <c r="K55" s="17"/>
      <c r="L55" s="14"/>
      <c r="M55" s="11" t="s">
        <v>3</v>
      </c>
      <c r="N55" s="12"/>
      <c r="O55" s="13"/>
    </row>
    <row r="56" spans="1:15" ht="9.9499999999999993" customHeight="1" x14ac:dyDescent="0.2">
      <c r="A56" s="10"/>
      <c r="B56" s="10"/>
      <c r="C56" s="18" t="s">
        <v>4</v>
      </c>
      <c r="D56" s="19"/>
      <c r="E56" s="20"/>
      <c r="F56" s="14"/>
      <c r="G56" s="21" t="s">
        <v>5</v>
      </c>
      <c r="H56" s="14"/>
      <c r="I56" s="18" t="s">
        <v>6</v>
      </c>
      <c r="J56" s="19"/>
      <c r="K56" s="20"/>
      <c r="L56" s="14"/>
      <c r="M56" s="18" t="s">
        <v>7</v>
      </c>
      <c r="N56" s="19"/>
      <c r="O56" s="20"/>
    </row>
    <row r="57" spans="1:15" ht="9.9499999999999993" customHeight="1" x14ac:dyDescent="0.2">
      <c r="A57" s="10"/>
      <c r="B57" s="10"/>
      <c r="C57" s="23" t="str">
        <f>+C15</f>
        <v>10.-20.000</v>
      </c>
      <c r="D57" s="23" t="s">
        <v>78</v>
      </c>
      <c r="E57" s="25">
        <f>+E15</f>
        <v>2016</v>
      </c>
      <c r="F57" s="147"/>
      <c r="G57" s="25"/>
      <c r="H57" s="147"/>
      <c r="I57" s="23" t="str">
        <f>+C57</f>
        <v>10.-20.000</v>
      </c>
      <c r="J57" s="23" t="str">
        <f>+D57</f>
        <v>Best Prac</v>
      </c>
      <c r="K57" s="25">
        <f>+E57</f>
        <v>2016</v>
      </c>
      <c r="L57" s="147"/>
      <c r="M57" s="23" t="str">
        <f>+C57</f>
        <v>10.-20.000</v>
      </c>
      <c r="N57" s="23" t="str">
        <f>+D57</f>
        <v>Best Prac</v>
      </c>
      <c r="O57" s="25">
        <f>+E57</f>
        <v>2016</v>
      </c>
    </row>
    <row r="58" spans="1:15" ht="6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9.9499999999999993" customHeight="1" x14ac:dyDescent="0.2">
      <c r="A59" s="33" t="s">
        <v>23</v>
      </c>
      <c r="B59" s="10"/>
      <c r="C59" s="62"/>
      <c r="D59" s="62"/>
      <c r="E59" s="63"/>
      <c r="F59" s="10"/>
      <c r="G59" s="64"/>
      <c r="H59" s="10"/>
      <c r="I59" s="82"/>
      <c r="J59" s="82"/>
      <c r="K59" s="64"/>
      <c r="L59" s="10"/>
      <c r="M59" s="82"/>
      <c r="N59" s="82"/>
      <c r="O59" s="64"/>
    </row>
    <row r="60" spans="1:15" ht="9.9499999999999993" customHeight="1" x14ac:dyDescent="0.2">
      <c r="A60" s="40" t="s">
        <v>24</v>
      </c>
      <c r="B60" s="10"/>
      <c r="C60" s="41">
        <v>4387.1111111111113</v>
      </c>
      <c r="D60" s="41">
        <v>6319.1</v>
      </c>
      <c r="E60" s="42">
        <v>0</v>
      </c>
      <c r="F60" s="10"/>
      <c r="G60" s="43">
        <f>+(E60-D60)/D60</f>
        <v>-1</v>
      </c>
      <c r="H60" s="10"/>
      <c r="I60" s="83">
        <f t="shared" ref="I60:K61" si="5">+C60*100/C$63</f>
        <v>41.389576082854632</v>
      </c>
      <c r="J60" s="83">
        <f t="shared" si="5"/>
        <v>43.076744788471238</v>
      </c>
      <c r="K60" s="45" t="e">
        <f t="shared" si="5"/>
        <v>#DIV/0!</v>
      </c>
      <c r="L60" s="10"/>
      <c r="M60" s="84">
        <f t="shared" ref="M60:O61" si="6">+C60*1000/C$118</f>
        <v>324.81079302402105</v>
      </c>
      <c r="N60" s="84">
        <f t="shared" si="6"/>
        <v>330.31546483364264</v>
      </c>
      <c r="O60" s="46" t="e">
        <f t="shared" si="6"/>
        <v>#DIV/0!</v>
      </c>
    </row>
    <row r="61" spans="1:15" ht="9.9499999999999993" customHeight="1" x14ac:dyDescent="0.2">
      <c r="A61" s="40" t="s">
        <v>25</v>
      </c>
      <c r="B61" s="10"/>
      <c r="C61" s="41">
        <v>6212.4444444444443</v>
      </c>
      <c r="D61" s="41">
        <v>8350.2999999999993</v>
      </c>
      <c r="E61" s="42">
        <v>0</v>
      </c>
      <c r="F61" s="10"/>
      <c r="G61" s="43">
        <f>+(E61-D61)/D61</f>
        <v>-1</v>
      </c>
      <c r="H61" s="10"/>
      <c r="I61" s="83">
        <f t="shared" si="5"/>
        <v>58.610423917145368</v>
      </c>
      <c r="J61" s="83">
        <f t="shared" si="5"/>
        <v>56.923255211528755</v>
      </c>
      <c r="K61" s="45" t="e">
        <f t="shared" si="5"/>
        <v>#DIV/0!</v>
      </c>
      <c r="L61" s="10"/>
      <c r="M61" s="84">
        <f t="shared" si="6"/>
        <v>459.95393221454424</v>
      </c>
      <c r="N61" s="84">
        <f t="shared" si="6"/>
        <v>436.49146650636413</v>
      </c>
      <c r="O61" s="46" t="e">
        <f t="shared" si="6"/>
        <v>#DIV/0!</v>
      </c>
    </row>
    <row r="62" spans="1:15" ht="6" customHeight="1" x14ac:dyDescent="0.2">
      <c r="A62" s="40"/>
      <c r="B62" s="10"/>
      <c r="C62" s="41"/>
      <c r="D62" s="41"/>
      <c r="E62" s="46"/>
      <c r="F62" s="10"/>
      <c r="G62" s="43"/>
      <c r="H62" s="10"/>
      <c r="I62" s="83"/>
      <c r="J62" s="83"/>
      <c r="K62" s="45"/>
      <c r="L62" s="10"/>
      <c r="M62" s="84"/>
      <c r="N62" s="84"/>
      <c r="O62" s="46"/>
    </row>
    <row r="63" spans="1:15" ht="9.9499999999999993" customHeight="1" x14ac:dyDescent="0.2">
      <c r="A63" s="55" t="s">
        <v>26</v>
      </c>
      <c r="B63" s="10"/>
      <c r="C63" s="56">
        <v>10599.555555555555</v>
      </c>
      <c r="D63" s="56">
        <v>14669.4</v>
      </c>
      <c r="E63" s="57">
        <f>SUM(E60:E62)</f>
        <v>0</v>
      </c>
      <c r="F63" s="14"/>
      <c r="G63" s="58">
        <f>+(E63-D63)/D63</f>
        <v>-1</v>
      </c>
      <c r="H63" s="14"/>
      <c r="I63" s="85">
        <f>SUM(I60:I62)</f>
        <v>100</v>
      </c>
      <c r="J63" s="85">
        <f>SUM(J60:J62)</f>
        <v>100</v>
      </c>
      <c r="K63" s="60" t="e">
        <f>SUM(K60:K62)</f>
        <v>#DIV/0!</v>
      </c>
      <c r="L63" s="14"/>
      <c r="M63" s="86">
        <f>SUM(M60:M62)</f>
        <v>784.76472523856523</v>
      </c>
      <c r="N63" s="86">
        <f>SUM(N60:N62)</f>
        <v>766.80693134000671</v>
      </c>
      <c r="O63" s="57" t="e">
        <f>SUM(O60:O62)</f>
        <v>#DIV/0!</v>
      </c>
    </row>
    <row r="64" spans="1:15" ht="6" customHeight="1" x14ac:dyDescent="0.2">
      <c r="A64" s="10"/>
      <c r="B64" s="10"/>
      <c r="C64" s="32"/>
      <c r="D64" s="32"/>
      <c r="E64" s="32"/>
      <c r="F64" s="10"/>
      <c r="G64" s="87"/>
      <c r="H64" s="10"/>
      <c r="I64" s="61"/>
      <c r="J64" s="61"/>
      <c r="K64" s="61"/>
      <c r="L64" s="10"/>
      <c r="M64" s="32"/>
      <c r="N64" s="32"/>
      <c r="O64" s="32"/>
    </row>
    <row r="65" spans="1:15" ht="9.9499999999999993" customHeight="1" x14ac:dyDescent="0.2">
      <c r="A65" s="33" t="s">
        <v>27</v>
      </c>
      <c r="B65" s="10"/>
      <c r="C65" s="62"/>
      <c r="D65" s="62"/>
      <c r="E65" s="63"/>
      <c r="F65" s="10"/>
      <c r="G65" s="89"/>
      <c r="H65" s="10"/>
      <c r="I65" s="65"/>
      <c r="J65" s="65"/>
      <c r="K65" s="66"/>
      <c r="L65" s="10"/>
      <c r="M65" s="62"/>
      <c r="N65" s="62"/>
      <c r="O65" s="63"/>
    </row>
    <row r="66" spans="1:15" ht="9.9499999999999993" customHeight="1" x14ac:dyDescent="0.2">
      <c r="A66" s="40" t="s">
        <v>28</v>
      </c>
      <c r="B66" s="10"/>
      <c r="C66" s="41">
        <v>4874.5555555555557</v>
      </c>
      <c r="D66" s="41">
        <v>6732.1</v>
      </c>
      <c r="E66" s="42">
        <v>0</v>
      </c>
      <c r="F66" s="10"/>
      <c r="G66" s="43">
        <f>IF(+D66&lt;0,(-D66+E66)/-D66,(-D66+E66)/D66)</f>
        <v>-1</v>
      </c>
      <c r="H66" s="10"/>
      <c r="I66" s="83">
        <f t="shared" ref="I66:J69" si="7">+C66*100/C$63</f>
        <v>45.98830139628496</v>
      </c>
      <c r="J66" s="83">
        <f t="shared" si="7"/>
        <v>45.892129194104733</v>
      </c>
      <c r="K66" s="45" t="e">
        <f>+E66*100/E$63</f>
        <v>#DIV/0!</v>
      </c>
      <c r="L66" s="10"/>
      <c r="M66" s="84">
        <f t="shared" ref="M66:O69" si="8">+C66*1000/C$118</f>
        <v>360.89996709443903</v>
      </c>
      <c r="N66" s="84">
        <f t="shared" si="8"/>
        <v>351.90402759990593</v>
      </c>
      <c r="O66" s="46" t="e">
        <f t="shared" si="8"/>
        <v>#DIV/0!</v>
      </c>
    </row>
    <row r="67" spans="1:15" ht="9.9499999999999993" customHeight="1" x14ac:dyDescent="0.2">
      <c r="A67" s="40" t="s">
        <v>67</v>
      </c>
      <c r="B67" s="10"/>
      <c r="C67" s="41">
        <v>524.44444444444446</v>
      </c>
      <c r="D67" s="41">
        <v>568.4</v>
      </c>
      <c r="E67" s="42">
        <v>0</v>
      </c>
      <c r="F67" s="10"/>
      <c r="G67" s="43">
        <f>+(E67-D67)/D67</f>
        <v>-1</v>
      </c>
      <c r="H67" s="10"/>
      <c r="I67" s="83">
        <f t="shared" si="7"/>
        <v>4.9477965533146051</v>
      </c>
      <c r="J67" s="83">
        <f t="shared" si="7"/>
        <v>3.8747324362277942</v>
      </c>
      <c r="K67" s="45" t="e">
        <f>+E67*100/E$63</f>
        <v>#DIV/0!</v>
      </c>
      <c r="L67" s="10"/>
      <c r="M67" s="84">
        <f t="shared" si="8"/>
        <v>38.828562026982567</v>
      </c>
      <c r="N67" s="84">
        <f t="shared" si="8"/>
        <v>29.711716891874232</v>
      </c>
      <c r="O67" s="46" t="e">
        <f t="shared" si="8"/>
        <v>#DIV/0!</v>
      </c>
    </row>
    <row r="68" spans="1:15" ht="9.9499999999999993" customHeight="1" x14ac:dyDescent="0.2">
      <c r="A68" s="40" t="s">
        <v>68</v>
      </c>
      <c r="B68" s="10"/>
      <c r="C68" s="41">
        <v>2782.7777777777778</v>
      </c>
      <c r="D68" s="41">
        <v>4337</v>
      </c>
      <c r="E68" s="42">
        <v>0</v>
      </c>
      <c r="F68" s="10"/>
      <c r="G68" s="43">
        <f>+(E68-D68)/D68</f>
        <v>-1</v>
      </c>
      <c r="H68" s="10"/>
      <c r="I68" s="83">
        <f t="shared" si="7"/>
        <v>26.253721330034807</v>
      </c>
      <c r="J68" s="83">
        <f t="shared" si="7"/>
        <v>29.564944714848597</v>
      </c>
      <c r="K68" s="45" t="e">
        <f>+E68*100/E$63</f>
        <v>#DIV/0!</v>
      </c>
      <c r="L68" s="10"/>
      <c r="M68" s="84">
        <f t="shared" si="8"/>
        <v>206.02994406054626</v>
      </c>
      <c r="N68" s="84">
        <f t="shared" si="8"/>
        <v>226.70604532030003</v>
      </c>
      <c r="O68" s="46" t="e">
        <f t="shared" si="8"/>
        <v>#DIV/0!</v>
      </c>
    </row>
    <row r="69" spans="1:15" ht="9.9499999999999993" customHeight="1" x14ac:dyDescent="0.2">
      <c r="A69" s="40" t="s">
        <v>69</v>
      </c>
      <c r="B69" s="10"/>
      <c r="C69" s="41">
        <v>2417.7777777777778</v>
      </c>
      <c r="D69" s="41">
        <v>3031.9</v>
      </c>
      <c r="E69" s="42">
        <v>0</v>
      </c>
      <c r="F69" s="10"/>
      <c r="G69" s="43">
        <f>+(E69-D69)/D69</f>
        <v>-1</v>
      </c>
      <c r="H69" s="10"/>
      <c r="I69" s="83">
        <f t="shared" si="7"/>
        <v>22.810180720365636</v>
      </c>
      <c r="J69" s="83">
        <f t="shared" si="7"/>
        <v>20.668193654818875</v>
      </c>
      <c r="K69" s="45" t="e">
        <f>+E69*100/E$63</f>
        <v>#DIV/0!</v>
      </c>
      <c r="L69" s="10"/>
      <c r="M69" s="84">
        <f t="shared" si="8"/>
        <v>179.00625205659759</v>
      </c>
      <c r="N69" s="84">
        <f t="shared" si="8"/>
        <v>158.4851415279266</v>
      </c>
      <c r="O69" s="46" t="e">
        <f t="shared" si="8"/>
        <v>#DIV/0!</v>
      </c>
    </row>
    <row r="70" spans="1:15" ht="6" customHeight="1" x14ac:dyDescent="0.2">
      <c r="A70" s="40"/>
      <c r="B70" s="10"/>
      <c r="C70" s="41"/>
      <c r="D70" s="41"/>
      <c r="E70" s="46"/>
      <c r="F70" s="10"/>
      <c r="G70" s="43"/>
      <c r="H70" s="10"/>
      <c r="I70" s="83"/>
      <c r="J70" s="83"/>
      <c r="K70" s="45"/>
      <c r="L70" s="10"/>
      <c r="M70" s="84"/>
      <c r="N70" s="84"/>
      <c r="O70" s="46"/>
    </row>
    <row r="71" spans="1:15" ht="9.9499999999999993" customHeight="1" x14ac:dyDescent="0.2">
      <c r="A71" s="55" t="s">
        <v>29</v>
      </c>
      <c r="B71" s="10"/>
      <c r="C71" s="56">
        <v>10599.555555555555</v>
      </c>
      <c r="D71" s="56">
        <v>14669.4</v>
      </c>
      <c r="E71" s="57">
        <f>SUM(E66:E70)</f>
        <v>0</v>
      </c>
      <c r="F71" s="14"/>
      <c r="G71" s="58">
        <f>+(E71-D71)/D71</f>
        <v>-1</v>
      </c>
      <c r="H71" s="14"/>
      <c r="I71" s="85">
        <f>SUM(I66:I70)</f>
        <v>100.00000000000001</v>
      </c>
      <c r="J71" s="85">
        <f>SUM(J66:J70)</f>
        <v>100</v>
      </c>
      <c r="K71" s="60" t="e">
        <f>SUM(K66:K70)</f>
        <v>#DIV/0!</v>
      </c>
      <c r="L71" s="14"/>
      <c r="M71" s="86">
        <f>SUM(M66:M70)</f>
        <v>784.76472523856546</v>
      </c>
      <c r="N71" s="86">
        <f>SUM(N66:N70)</f>
        <v>766.80693134000671</v>
      </c>
      <c r="O71" s="57" t="e">
        <f>SUM(O66:O70)</f>
        <v>#DIV/0!</v>
      </c>
    </row>
    <row r="72" spans="1:15" ht="63" customHeight="1" x14ac:dyDescent="0.2"/>
    <row r="73" spans="1:15" x14ac:dyDescent="0.2">
      <c r="A73" s="153" t="s">
        <v>80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1:15" ht="67.5" customHeight="1" x14ac:dyDescent="0.2"/>
    <row r="75" spans="1:15" ht="5.25" customHeight="1" x14ac:dyDescent="0.2"/>
    <row r="76" spans="1:15" ht="20.25" x14ac:dyDescent="0.3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</row>
    <row r="77" spans="1:15" ht="15.75" x14ac:dyDescent="0.2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</row>
    <row r="78" spans="1:15" ht="15" customHeight="1" x14ac:dyDescent="0.2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</row>
    <row r="79" spans="1:15" ht="15.75" x14ac:dyDescent="0.25">
      <c r="A79" s="161" t="str">
        <f>+A6</f>
        <v>Gartneriet Blomst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</row>
    <row r="80" spans="1:15" x14ac:dyDescent="0.2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</row>
    <row r="81" spans="1:15" x14ac:dyDescent="0.2">
      <c r="A81" s="155" t="str">
        <f>A8</f>
        <v>REGNSKABSSAMMENDRAG - POTTEPLANTEGARTNERIER MELLEM 10.000 og 20.000 KVM.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</row>
    <row r="82" spans="1:15" ht="10.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5" ht="9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5" x14ac:dyDescent="0.2">
      <c r="A84" s="6" t="s">
        <v>30</v>
      </c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5" ht="6" customHeight="1" x14ac:dyDescent="0.2"/>
    <row r="86" spans="1:15" ht="9.75" customHeight="1" x14ac:dyDescent="0.2">
      <c r="A86" s="10"/>
      <c r="B86" s="10"/>
      <c r="C86" s="11" t="s">
        <v>2</v>
      </c>
      <c r="D86" s="12"/>
      <c r="E86" s="13"/>
      <c r="F86" s="14"/>
      <c r="G86" s="15" t="s">
        <v>65</v>
      </c>
      <c r="H86" s="10"/>
      <c r="I86" s="10"/>
      <c r="J86" s="10"/>
      <c r="K86" s="10"/>
    </row>
    <row r="87" spans="1:15" ht="9.75" customHeight="1" x14ac:dyDescent="0.2">
      <c r="A87" s="10"/>
      <c r="B87" s="10"/>
      <c r="C87" s="18"/>
      <c r="D87" s="19"/>
      <c r="E87" s="20"/>
      <c r="F87" s="14"/>
      <c r="G87" s="21" t="s">
        <v>5</v>
      </c>
      <c r="H87" s="10"/>
      <c r="I87" s="10"/>
      <c r="J87" s="10"/>
      <c r="K87" s="10"/>
    </row>
    <row r="88" spans="1:15" ht="9.75" customHeight="1" x14ac:dyDescent="0.2">
      <c r="A88" s="10"/>
      <c r="B88" s="10"/>
      <c r="C88" s="22" t="str">
        <f>+C15</f>
        <v>10.-20.000</v>
      </c>
      <c r="D88" s="23" t="str">
        <f>+D15</f>
        <v>Best prac</v>
      </c>
      <c r="E88" s="24">
        <f>+E15</f>
        <v>2016</v>
      </c>
      <c r="F88" s="14"/>
      <c r="G88" s="25"/>
      <c r="H88" s="10"/>
      <c r="I88" s="10"/>
      <c r="J88" s="10"/>
      <c r="K88" s="10"/>
    </row>
    <row r="89" spans="1:15" ht="6" customHeight="1" x14ac:dyDescent="0.2">
      <c r="A89" s="10"/>
      <c r="B89" s="10"/>
      <c r="C89" s="148"/>
      <c r="D89" s="148"/>
      <c r="E89" s="149"/>
      <c r="F89" s="10"/>
      <c r="G89" s="10"/>
      <c r="H89" s="10"/>
      <c r="I89" s="10"/>
      <c r="J89" s="10"/>
      <c r="K89" s="10"/>
    </row>
    <row r="90" spans="1:15" ht="6" customHeight="1" x14ac:dyDescent="0.2">
      <c r="A90" s="10"/>
      <c r="B90" s="10"/>
      <c r="C90" s="26"/>
      <c r="D90" s="26"/>
      <c r="E90" s="10"/>
      <c r="F90" s="10"/>
      <c r="G90" s="10"/>
      <c r="H90" s="10"/>
      <c r="I90" s="10"/>
      <c r="J90" s="10"/>
      <c r="K90" s="10"/>
    </row>
    <row r="91" spans="1:15" ht="9.75" customHeight="1" x14ac:dyDescent="0.2">
      <c r="A91" s="82" t="s">
        <v>31</v>
      </c>
      <c r="B91" s="10"/>
      <c r="C91" s="90">
        <f>+C39*100/C63</f>
        <v>9.5674871063776283</v>
      </c>
      <c r="D91" s="90">
        <f>+D39*100/D63</f>
        <v>14.100781218045725</v>
      </c>
      <c r="E91" s="66" t="e">
        <f>+E39*100/E63</f>
        <v>#DIV/0!</v>
      </c>
      <c r="F91" s="10"/>
      <c r="G91" s="64"/>
      <c r="H91" s="10"/>
      <c r="I91" s="10"/>
      <c r="J91" s="10"/>
      <c r="K91" s="10"/>
    </row>
    <row r="92" spans="1:15" ht="9.75" customHeight="1" x14ac:dyDescent="0.2">
      <c r="A92" s="40" t="s">
        <v>74</v>
      </c>
      <c r="B92" s="10"/>
      <c r="C92" s="83">
        <f>+C39*100/C19</f>
        <v>9.7828417081118175</v>
      </c>
      <c r="D92" s="83">
        <f>+D39*100/D19</f>
        <v>11.462056354417751</v>
      </c>
      <c r="E92" s="45" t="e">
        <f>+E39*100/E19</f>
        <v>#DIV/0!</v>
      </c>
      <c r="F92" s="10"/>
      <c r="G92" s="91"/>
      <c r="H92" s="10"/>
      <c r="I92" s="10"/>
      <c r="J92" s="10"/>
      <c r="K92" s="10"/>
    </row>
    <row r="93" spans="1:15" ht="9.75" customHeight="1" x14ac:dyDescent="0.2">
      <c r="A93" s="40" t="s">
        <v>32</v>
      </c>
      <c r="B93" s="10"/>
      <c r="C93" s="83">
        <f>+C19/C63</f>
        <v>0.97798649838567664</v>
      </c>
      <c r="D93" s="83">
        <f>+D19/D63</f>
        <v>1.230213914679537</v>
      </c>
      <c r="E93" s="45" t="e">
        <f>+E19/E63</f>
        <v>#DIV/0!</v>
      </c>
      <c r="F93" s="10"/>
      <c r="G93" s="91"/>
      <c r="H93" s="10"/>
      <c r="I93" s="10"/>
      <c r="J93" s="10"/>
      <c r="K93" s="10"/>
    </row>
    <row r="94" spans="1:15" ht="9.75" customHeight="1" x14ac:dyDescent="0.2">
      <c r="A94" s="40" t="s">
        <v>33</v>
      </c>
      <c r="B94" s="10"/>
      <c r="C94" s="83">
        <f>+C30*100/C19</f>
        <v>27.448122105985252</v>
      </c>
      <c r="D94" s="83">
        <f>+D30*100/D19</f>
        <v>29.789155791981823</v>
      </c>
      <c r="E94" s="45" t="e">
        <f>+E30*100/E19</f>
        <v>#DIV/0!</v>
      </c>
      <c r="F94" s="10"/>
      <c r="G94" s="91"/>
      <c r="H94" s="10"/>
      <c r="I94" s="10"/>
      <c r="J94" s="10"/>
      <c r="K94" s="10"/>
    </row>
    <row r="95" spans="1:15" ht="9.75" customHeight="1" x14ac:dyDescent="0.2">
      <c r="A95" s="40" t="s">
        <v>34</v>
      </c>
      <c r="B95" s="10"/>
      <c r="C95" s="84">
        <f>+(-C32-C37-C41)*100/C94</f>
        <v>7169.484605505224</v>
      </c>
      <c r="D95" s="84">
        <f>+(-D32-D37-D41)*100/D94</f>
        <v>11821.415902453544</v>
      </c>
      <c r="E95" s="46" t="e">
        <f>+(-E32-E37-E41)*100/E94</f>
        <v>#DIV/0!</v>
      </c>
      <c r="F95" s="10"/>
      <c r="G95" s="111" t="e">
        <f>+(E95-D95)/D95</f>
        <v>#DIV/0!</v>
      </c>
      <c r="H95" s="10"/>
      <c r="I95" s="10"/>
      <c r="J95" s="10"/>
      <c r="K95" s="10"/>
    </row>
    <row r="96" spans="1:15" ht="9.75" customHeight="1" x14ac:dyDescent="0.2">
      <c r="A96" s="40" t="s">
        <v>35</v>
      </c>
      <c r="B96" s="10"/>
      <c r="C96" s="112">
        <f>+(+C19-((-C32-C37-C41)*100/+C94))*100/C19</f>
        <v>30.838019368947208</v>
      </c>
      <c r="D96" s="112">
        <f>+(+D19-((-D32-D37-D41)*100/+D94))*100/D19</f>
        <v>34.494689261332979</v>
      </c>
      <c r="E96" s="113" t="e">
        <f>+(+E19-((-E32-E37-E41)*100/+E94))*100/E19</f>
        <v>#DIV/0!</v>
      </c>
      <c r="F96" s="10"/>
      <c r="G96" s="45"/>
      <c r="H96" s="10"/>
      <c r="I96" s="10"/>
      <c r="J96" s="10"/>
      <c r="K96" s="10"/>
    </row>
    <row r="97" spans="1:11" ht="9.75" customHeight="1" x14ac:dyDescent="0.2">
      <c r="A97" s="40" t="s">
        <v>36</v>
      </c>
      <c r="B97" s="10"/>
      <c r="C97" s="114">
        <f>+C30/(-C32-C37-C41)</f>
        <v>1.4458810908474959</v>
      </c>
      <c r="D97" s="114">
        <f>+D30/(-D32-D37-D41)</f>
        <v>1.5265937810592076</v>
      </c>
      <c r="E97" s="115" t="e">
        <f>+E30/(-E32-E37-E41)</f>
        <v>#DIV/0!</v>
      </c>
      <c r="F97" s="10"/>
      <c r="G97" s="45"/>
      <c r="H97" s="10"/>
      <c r="I97" s="10"/>
      <c r="J97" s="10"/>
      <c r="K97" s="10"/>
    </row>
    <row r="98" spans="1:11" ht="9.75" customHeight="1" x14ac:dyDescent="0.2">
      <c r="A98" s="40" t="s">
        <v>37</v>
      </c>
      <c r="B98" s="10"/>
      <c r="C98" s="112">
        <f>+C43*100/+C71</f>
        <v>8.2781248689672555</v>
      </c>
      <c r="D98" s="112">
        <f>+D43*100/+D71</f>
        <v>12.641280488636207</v>
      </c>
      <c r="E98" s="113" t="e">
        <f>+E43*100/+E71</f>
        <v>#DIV/0!</v>
      </c>
      <c r="F98" s="10"/>
      <c r="G98" s="45"/>
      <c r="H98" s="10"/>
      <c r="I98" s="10"/>
      <c r="J98" s="10"/>
      <c r="K98" s="10"/>
    </row>
    <row r="99" spans="1:11" ht="9.75" customHeight="1" x14ac:dyDescent="0.2">
      <c r="A99" s="40" t="s">
        <v>38</v>
      </c>
      <c r="B99" s="10"/>
      <c r="C99" s="116">
        <f>IF(C66&lt;0,C43*100/-C66,C43*100/C66)</f>
        <v>18.000501470219511</v>
      </c>
      <c r="D99" s="116">
        <f>IF(D66&lt;0,D43*100/-D66,D43*100/D66)</f>
        <v>27.545639547837965</v>
      </c>
      <c r="E99" s="113" t="e">
        <f>IF(E66&lt;0,E43*100/-E66,E43*100/E66)</f>
        <v>#DIV/0!</v>
      </c>
      <c r="F99" s="10"/>
      <c r="G99" s="45"/>
    </row>
    <row r="100" spans="1:11" ht="9.75" customHeight="1" x14ac:dyDescent="0.2">
      <c r="A100" s="40" t="s">
        <v>39</v>
      </c>
      <c r="B100" s="10"/>
      <c r="C100" s="112">
        <f>-C41*100/(+C68+C69)</f>
        <v>2.6279243670548018</v>
      </c>
      <c r="D100" s="112">
        <f>-D41*100/(+D68+D69)</f>
        <v>2.9054540026326863</v>
      </c>
      <c r="E100" s="113" t="e">
        <f>-E41*100/(+E68+E69)</f>
        <v>#DIV/0!</v>
      </c>
      <c r="F100" s="10"/>
      <c r="G100" s="45"/>
    </row>
    <row r="101" spans="1:11" ht="9.75" customHeight="1" x14ac:dyDescent="0.2">
      <c r="A101" s="67" t="s">
        <v>40</v>
      </c>
      <c r="B101" s="10"/>
      <c r="C101" s="129">
        <f>+C61/C69*100</f>
        <v>256.9485294117647</v>
      </c>
      <c r="D101" s="129">
        <f>+D61/D69*100</f>
        <v>275.41475642336485</v>
      </c>
      <c r="E101" s="130" t="e">
        <f>+E61/E69*100</f>
        <v>#DIV/0!</v>
      </c>
      <c r="F101" s="10"/>
      <c r="G101" s="72"/>
    </row>
    <row r="102" spans="1:11" ht="12.75" customHeight="1" x14ac:dyDescent="0.2">
      <c r="A102" s="10"/>
      <c r="B102" s="10"/>
      <c r="C102" s="10"/>
      <c r="D102" s="10"/>
      <c r="E102" s="10"/>
      <c r="F102" s="10"/>
      <c r="G102" s="10"/>
    </row>
    <row r="103" spans="1:11" ht="9.75" customHeight="1" x14ac:dyDescent="0.2">
      <c r="A103" s="10"/>
      <c r="B103" s="10"/>
      <c r="C103" s="10"/>
      <c r="D103" s="10"/>
      <c r="E103" s="10"/>
      <c r="F103" s="10"/>
      <c r="G103" s="10"/>
    </row>
    <row r="104" spans="1:11" ht="9.75" customHeight="1" x14ac:dyDescent="0.2">
      <c r="A104" s="10"/>
      <c r="B104" s="10"/>
      <c r="C104" s="10"/>
      <c r="D104" s="10"/>
      <c r="E104" s="10"/>
      <c r="F104" s="10"/>
      <c r="G104" s="10"/>
    </row>
    <row r="105" spans="1:11" ht="12.75" customHeight="1" x14ac:dyDescent="0.2">
      <c r="A105" s="10"/>
      <c r="B105" s="10"/>
      <c r="C105" s="10"/>
      <c r="D105" s="10"/>
      <c r="E105" s="10"/>
      <c r="F105" s="10"/>
      <c r="G105" s="10"/>
    </row>
    <row r="106" spans="1:11" ht="12.75" customHeight="1" x14ac:dyDescent="0.2">
      <c r="A106" s="6" t="s">
        <v>41</v>
      </c>
      <c r="B106" s="10"/>
      <c r="C106" s="10"/>
      <c r="D106" s="10"/>
      <c r="E106" s="10"/>
      <c r="F106" s="10"/>
      <c r="G106" s="10"/>
    </row>
    <row r="107" spans="1:11" ht="6" customHeight="1" x14ac:dyDescent="0.2">
      <c r="A107" s="10"/>
      <c r="B107" s="10"/>
      <c r="C107" s="10"/>
      <c r="D107" s="10"/>
      <c r="E107" s="10"/>
      <c r="F107" s="10"/>
      <c r="G107" s="10"/>
    </row>
    <row r="108" spans="1:11" ht="9.75" customHeight="1" x14ac:dyDescent="0.2">
      <c r="A108" s="10"/>
      <c r="B108" s="10"/>
      <c r="C108" s="156" t="s">
        <v>2</v>
      </c>
      <c r="D108" s="157"/>
      <c r="E108" s="158"/>
      <c r="F108" s="14"/>
      <c r="G108" s="15" t="s">
        <v>65</v>
      </c>
    </row>
    <row r="109" spans="1:11" ht="9.75" customHeight="1" x14ac:dyDescent="0.2">
      <c r="A109" s="10"/>
      <c r="B109" s="10"/>
      <c r="C109" s="150"/>
      <c r="D109" s="151"/>
      <c r="E109" s="152"/>
      <c r="F109" s="14"/>
      <c r="G109" s="21" t="s">
        <v>5</v>
      </c>
    </row>
    <row r="110" spans="1:11" ht="9.75" customHeight="1" x14ac:dyDescent="0.2">
      <c r="A110" s="10"/>
      <c r="B110" s="10"/>
      <c r="C110" s="22" t="str">
        <f>+C15</f>
        <v>10.-20.000</v>
      </c>
      <c r="D110" s="23" t="str">
        <f>+D15</f>
        <v>Best prac</v>
      </c>
      <c r="E110" s="24">
        <f>+E15</f>
        <v>2016</v>
      </c>
      <c r="F110" s="14"/>
      <c r="G110" s="25"/>
    </row>
    <row r="111" spans="1:11" ht="6" customHeight="1" x14ac:dyDescent="0.2">
      <c r="A111" s="10"/>
      <c r="B111" s="10"/>
      <c r="C111" s="26"/>
      <c r="D111" s="26"/>
      <c r="E111" s="10"/>
      <c r="F111" s="10"/>
      <c r="G111" s="10"/>
    </row>
    <row r="112" spans="1:11" ht="9.75" customHeight="1" x14ac:dyDescent="0.2">
      <c r="A112" s="33" t="s">
        <v>42</v>
      </c>
      <c r="B112" s="10"/>
      <c r="C112" s="117"/>
      <c r="D112" s="117"/>
      <c r="E112" s="64"/>
      <c r="F112" s="10"/>
      <c r="G112" s="64"/>
    </row>
    <row r="113" spans="1:7" ht="9.75" customHeight="1" x14ac:dyDescent="0.2">
      <c r="A113" s="40" t="s">
        <v>43</v>
      </c>
      <c r="B113" s="10"/>
      <c r="C113" s="41">
        <v>13506.666666666666</v>
      </c>
      <c r="D113" s="41">
        <v>19130.5</v>
      </c>
      <c r="E113" s="42">
        <v>0</v>
      </c>
      <c r="F113" s="10"/>
      <c r="G113" s="91"/>
    </row>
    <row r="114" spans="1:7" ht="9.75" customHeight="1" x14ac:dyDescent="0.2">
      <c r="A114" s="40" t="s">
        <v>44</v>
      </c>
      <c r="B114" s="10"/>
      <c r="C114" s="41">
        <v>0</v>
      </c>
      <c r="D114" s="41">
        <v>0</v>
      </c>
      <c r="E114" s="42">
        <v>0</v>
      </c>
      <c r="F114" s="10"/>
      <c r="G114" s="91"/>
    </row>
    <row r="115" spans="1:7" ht="9.75" customHeight="1" x14ac:dyDescent="0.2">
      <c r="A115" s="40" t="s">
        <v>45</v>
      </c>
      <c r="B115" s="10"/>
      <c r="C115" s="41">
        <v>0</v>
      </c>
      <c r="D115" s="41">
        <v>0</v>
      </c>
      <c r="E115" s="42">
        <v>0</v>
      </c>
      <c r="F115" s="10"/>
      <c r="G115" s="91"/>
    </row>
    <row r="116" spans="1:7" ht="9.75" customHeight="1" x14ac:dyDescent="0.2">
      <c r="A116" s="40" t="s">
        <v>46</v>
      </c>
      <c r="B116" s="10"/>
      <c r="C116" s="41">
        <v>0</v>
      </c>
      <c r="D116" s="41">
        <v>0</v>
      </c>
      <c r="E116" s="42">
        <v>0</v>
      </c>
      <c r="F116" s="10"/>
      <c r="G116" s="91"/>
    </row>
    <row r="117" spans="1:7" ht="6" customHeight="1" x14ac:dyDescent="0.2">
      <c r="A117" s="40"/>
      <c r="B117" s="10"/>
      <c r="C117" s="41"/>
      <c r="D117" s="41"/>
      <c r="E117" s="46"/>
      <c r="F117" s="10"/>
      <c r="G117" s="91"/>
    </row>
    <row r="118" spans="1:7" ht="9.75" customHeight="1" x14ac:dyDescent="0.2">
      <c r="A118" s="48" t="s">
        <v>47</v>
      </c>
      <c r="B118" s="14"/>
      <c r="C118" s="49">
        <v>13506.666666666666</v>
      </c>
      <c r="D118" s="49">
        <v>19130.5</v>
      </c>
      <c r="E118" s="50">
        <f>SUM(E113:E117)</f>
        <v>0</v>
      </c>
      <c r="F118" s="14"/>
      <c r="G118" s="51">
        <f>+(E118-D118)/D118</f>
        <v>-1</v>
      </c>
    </row>
    <row r="119" spans="1:7" ht="6" customHeight="1" x14ac:dyDescent="0.2">
      <c r="A119" s="40"/>
      <c r="B119" s="10"/>
      <c r="C119" s="41"/>
      <c r="D119" s="41"/>
      <c r="E119" s="46"/>
      <c r="F119" s="10"/>
      <c r="G119" s="91"/>
    </row>
    <row r="120" spans="1:7" ht="9.75" customHeight="1" x14ac:dyDescent="0.2">
      <c r="A120" s="40" t="s">
        <v>48</v>
      </c>
      <c r="B120" s="10"/>
      <c r="C120" s="41">
        <v>3444.4444444444443</v>
      </c>
      <c r="D120" s="41">
        <v>3900</v>
      </c>
      <c r="E120" s="42">
        <v>0</v>
      </c>
      <c r="F120" s="10"/>
      <c r="G120" s="91"/>
    </row>
    <row r="121" spans="1:7" ht="9.75" customHeight="1" x14ac:dyDescent="0.2">
      <c r="A121" s="40" t="s">
        <v>49</v>
      </c>
      <c r="B121" s="10"/>
      <c r="C121" s="41">
        <v>0</v>
      </c>
      <c r="D121" s="41">
        <v>0</v>
      </c>
      <c r="E121" s="42">
        <v>0</v>
      </c>
      <c r="F121" s="10"/>
      <c r="G121" s="91"/>
    </row>
    <row r="122" spans="1:7" ht="6" customHeight="1" x14ac:dyDescent="0.2">
      <c r="A122" s="40"/>
      <c r="B122" s="10"/>
      <c r="C122" s="41"/>
      <c r="D122" s="41"/>
      <c r="E122" s="46"/>
      <c r="F122" s="10"/>
      <c r="G122" s="91"/>
    </row>
    <row r="123" spans="1:7" ht="9.75" customHeight="1" x14ac:dyDescent="0.2">
      <c r="A123" s="55" t="s">
        <v>50</v>
      </c>
      <c r="B123" s="14"/>
      <c r="C123" s="56">
        <v>14101.111111111111</v>
      </c>
      <c r="D123" s="56">
        <v>20324.2</v>
      </c>
      <c r="E123" s="99">
        <v>0</v>
      </c>
      <c r="F123" s="14"/>
      <c r="G123" s="58">
        <f>+(E123-D123)/D123</f>
        <v>-1</v>
      </c>
    </row>
    <row r="124" spans="1:7" ht="15" customHeight="1" x14ac:dyDescent="0.2">
      <c r="A124" s="10"/>
      <c r="B124" s="10"/>
      <c r="C124" s="32"/>
      <c r="D124" s="32"/>
      <c r="E124" s="32"/>
      <c r="F124" s="10"/>
      <c r="G124" s="10"/>
    </row>
    <row r="125" spans="1:7" ht="9.75" customHeight="1" x14ac:dyDescent="0.2">
      <c r="A125" s="33" t="s">
        <v>51</v>
      </c>
      <c r="B125" s="10"/>
      <c r="C125" s="62"/>
      <c r="D125" s="62"/>
      <c r="E125" s="63"/>
      <c r="F125" s="10"/>
      <c r="G125" s="64"/>
    </row>
    <row r="126" spans="1:7" ht="9.75" customHeight="1" x14ac:dyDescent="0.2">
      <c r="A126" s="40" t="s">
        <v>52</v>
      </c>
      <c r="B126" s="10"/>
      <c r="C126" s="41">
        <v>12510</v>
      </c>
      <c r="D126" s="41">
        <v>23788.1</v>
      </c>
      <c r="E126" s="42">
        <v>0</v>
      </c>
      <c r="F126" s="10"/>
      <c r="G126" s="43">
        <f>+(E126-D126)/D126</f>
        <v>-1</v>
      </c>
    </row>
    <row r="127" spans="1:7" ht="9.75" customHeight="1" x14ac:dyDescent="0.2">
      <c r="A127" s="40" t="s">
        <v>66</v>
      </c>
      <c r="B127" s="10"/>
      <c r="C127" s="100">
        <v>0.88716413206209122</v>
      </c>
      <c r="D127" s="100">
        <v>1.1704322925379596</v>
      </c>
      <c r="E127" s="101" t="e">
        <f>+E126/E123</f>
        <v>#DIV/0!</v>
      </c>
      <c r="F127" s="10"/>
      <c r="G127" s="43" t="e">
        <f>+(E127-D127)/D127</f>
        <v>#DIV/0!</v>
      </c>
    </row>
    <row r="128" spans="1:7" ht="9.75" customHeight="1" x14ac:dyDescent="0.2">
      <c r="A128" s="67" t="s">
        <v>54</v>
      </c>
      <c r="B128" s="10"/>
      <c r="C128" s="95">
        <v>187.92965627498</v>
      </c>
      <c r="D128" s="95">
        <v>198.6539488231511</v>
      </c>
      <c r="E128" s="73" t="e">
        <f>+(-E24+E47-E50)*1000/E126</f>
        <v>#DIV/0!</v>
      </c>
      <c r="F128" s="10"/>
      <c r="G128" s="70" t="e">
        <f>+(E128-D128)/D128</f>
        <v>#DIV/0!</v>
      </c>
    </row>
    <row r="129" spans="1:15" ht="15" customHeight="1" x14ac:dyDescent="0.2">
      <c r="A129" s="10"/>
      <c r="B129" s="10"/>
      <c r="C129" s="106"/>
      <c r="D129" s="32"/>
      <c r="E129" s="106"/>
      <c r="F129" s="10"/>
      <c r="G129" s="10"/>
    </row>
    <row r="130" spans="1:15" ht="9.75" customHeight="1" x14ac:dyDescent="0.2">
      <c r="A130" s="33" t="s">
        <v>55</v>
      </c>
      <c r="B130" s="10"/>
      <c r="C130" s="62"/>
      <c r="D130" s="62"/>
      <c r="E130" s="63"/>
      <c r="F130" s="10"/>
      <c r="G130" s="64"/>
    </row>
    <row r="131" spans="1:15" ht="9.75" customHeight="1" x14ac:dyDescent="0.2">
      <c r="A131" s="40" t="s">
        <v>56</v>
      </c>
      <c r="B131" s="10"/>
      <c r="C131" s="41">
        <v>231.33333333333334</v>
      </c>
      <c r="D131" s="41">
        <v>229.3</v>
      </c>
      <c r="E131" s="42">
        <v>0</v>
      </c>
      <c r="F131" s="10"/>
      <c r="G131" s="43">
        <f>+(E131-D131)/D131</f>
        <v>-1</v>
      </c>
    </row>
    <row r="132" spans="1:15" ht="9.75" customHeight="1" x14ac:dyDescent="0.2">
      <c r="A132" s="40" t="s">
        <v>57</v>
      </c>
      <c r="B132" s="10"/>
      <c r="C132" s="41">
        <v>39.666666666666664</v>
      </c>
      <c r="D132" s="41">
        <v>386.7</v>
      </c>
      <c r="E132" s="42">
        <v>0</v>
      </c>
      <c r="F132" s="10"/>
      <c r="G132" s="43">
        <f>+(E132-D132)/D132</f>
        <v>-1</v>
      </c>
    </row>
    <row r="133" spans="1:15" ht="6" customHeight="1" x14ac:dyDescent="0.2">
      <c r="A133" s="40"/>
      <c r="B133" s="10"/>
      <c r="C133" s="41"/>
      <c r="D133" s="41"/>
      <c r="E133" s="46"/>
      <c r="F133" s="10"/>
      <c r="G133" s="91"/>
    </row>
    <row r="134" spans="1:15" ht="9.75" customHeight="1" x14ac:dyDescent="0.2">
      <c r="A134" s="55" t="s">
        <v>58</v>
      </c>
      <c r="B134" s="14"/>
      <c r="C134" s="56">
        <f>SUM(C131:C132)</f>
        <v>271</v>
      </c>
      <c r="D134" s="56">
        <f>SUM(D131:D132)</f>
        <v>616</v>
      </c>
      <c r="E134" s="57">
        <f>SUM(E131:E133)</f>
        <v>0</v>
      </c>
      <c r="F134" s="14"/>
      <c r="G134" s="58">
        <f>+(E134-D134)/D134</f>
        <v>-1</v>
      </c>
    </row>
    <row r="135" spans="1:15" s="127" customFormat="1" ht="9.75" customHeight="1" x14ac:dyDescent="0.2">
      <c r="A135" s="123"/>
      <c r="B135" s="123"/>
      <c r="C135" s="125"/>
      <c r="D135" s="125"/>
      <c r="E135" s="128"/>
      <c r="F135" s="123"/>
      <c r="G135" s="109"/>
    </row>
    <row r="136" spans="1:15" s="127" customFormat="1" ht="6" customHeight="1" x14ac:dyDescent="0.2">
      <c r="A136" s="123"/>
      <c r="B136" s="123"/>
      <c r="C136" s="125"/>
      <c r="D136" s="125"/>
      <c r="E136" s="125"/>
      <c r="F136" s="123"/>
      <c r="G136" s="123"/>
    </row>
    <row r="137" spans="1:15" ht="6" customHeight="1" x14ac:dyDescent="0.2"/>
    <row r="138" spans="1:15" ht="6" customHeight="1" x14ac:dyDescent="0.2"/>
    <row r="139" spans="1:15" ht="6" customHeight="1" x14ac:dyDescent="0.2"/>
    <row r="140" spans="1:15" ht="5.25" customHeight="1" x14ac:dyDescent="0.2"/>
    <row r="141" spans="1:15" ht="6" customHeight="1" x14ac:dyDescent="0.2"/>
    <row r="142" spans="1:15" ht="9.75" customHeight="1" x14ac:dyDescent="0.2"/>
    <row r="143" spans="1:15" x14ac:dyDescent="0.2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</row>
    <row r="149" spans="1:15" x14ac:dyDescent="0.2">
      <c r="A149" s="153" t="s">
        <v>80</v>
      </c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</row>
  </sheetData>
  <mergeCells count="12">
    <mergeCell ref="A149:O149"/>
    <mergeCell ref="A3:O3"/>
    <mergeCell ref="A4:O4"/>
    <mergeCell ref="A6:O6"/>
    <mergeCell ref="A8:O8"/>
    <mergeCell ref="A73:O73"/>
    <mergeCell ref="A76:O76"/>
    <mergeCell ref="A77:O77"/>
    <mergeCell ref="A79:O79"/>
    <mergeCell ref="A81:O81"/>
    <mergeCell ref="C108:E108"/>
    <mergeCell ref="A143:O143"/>
  </mergeCells>
  <pageMargins left="0.78740157480314965" right="0.31" top="0.23622047244094491" bottom="0.51" header="0.19685039370078741" footer="0.31496062992125984"/>
  <pageSetup paperSize="9" scale="97" orientation="portrait" horizontalDpi="300" verticalDpi="300"/>
  <headerFooter alignWithMargins="0"/>
  <rowBreaks count="1" manualBreakCount="1">
    <brk id="73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O149"/>
  <sheetViews>
    <sheetView showGridLines="0" zoomScaleNormal="100" workbookViewId="0">
      <selection activeCell="K121" sqref="K121"/>
    </sheetView>
  </sheetViews>
  <sheetFormatPr defaultRowHeight="12.75" x14ac:dyDescent="0.2"/>
  <cols>
    <col min="1" max="1" width="18.140625" style="3" customWidth="1"/>
    <col min="2" max="2" width="0.5703125" style="3" customWidth="1"/>
    <col min="3" max="5" width="8" style="3" customWidth="1"/>
    <col min="6" max="6" width="0.5703125" style="3" customWidth="1"/>
    <col min="7" max="7" width="8" style="3" customWidth="1"/>
    <col min="8" max="8" width="0.5703125" style="3" customWidth="1"/>
    <col min="9" max="11" width="8" style="3" customWidth="1"/>
    <col min="12" max="12" width="0.5703125" style="3" customWidth="1"/>
    <col min="13" max="15" width="8" style="3" customWidth="1"/>
    <col min="16" max="16384" width="9.140625" style="3"/>
  </cols>
  <sheetData>
    <row r="1" spans="1:15" ht="67.5" customHeight="1" x14ac:dyDescent="0.2"/>
    <row r="2" spans="1:15" ht="5.25" customHeight="1" x14ac:dyDescent="0.2"/>
    <row r="3" spans="1:15" ht="20.25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15.75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15" customHeight="1" x14ac:dyDescent="0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5.75" x14ac:dyDescent="0.25">
      <c r="A6" s="163" t="s">
        <v>79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8" spans="1:15" x14ac:dyDescent="0.2">
      <c r="A8" s="162" t="s">
        <v>81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x14ac:dyDescent="0.2">
      <c r="A9" s="13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">
      <c r="A10" s="6"/>
      <c r="E10" s="7"/>
      <c r="F10" s="7"/>
      <c r="G10" s="7"/>
      <c r="H10" s="7"/>
      <c r="I10" s="7"/>
      <c r="J10" s="7"/>
      <c r="K10" s="7"/>
    </row>
    <row r="11" spans="1:15" x14ac:dyDescent="0.2">
      <c r="A11" s="133" t="s">
        <v>1</v>
      </c>
      <c r="B11" s="5"/>
      <c r="C11" s="5"/>
      <c r="E11" s="7"/>
      <c r="F11" s="7"/>
      <c r="G11" s="7"/>
      <c r="H11" s="7"/>
      <c r="I11" s="7"/>
      <c r="J11" s="7"/>
      <c r="K11" s="7"/>
    </row>
    <row r="12" spans="1:15" ht="6" customHeight="1" x14ac:dyDescent="0.2"/>
    <row r="13" spans="1:15" ht="9.9499999999999993" customHeight="1" x14ac:dyDescent="0.2">
      <c r="A13" s="10"/>
      <c r="B13" s="10"/>
      <c r="C13" s="11" t="s">
        <v>2</v>
      </c>
      <c r="D13" s="12"/>
      <c r="E13" s="13"/>
      <c r="F13" s="14"/>
      <c r="G13" s="15" t="s">
        <v>65</v>
      </c>
      <c r="H13" s="14"/>
      <c r="I13" s="2"/>
      <c r="J13" s="16"/>
      <c r="K13" s="17"/>
      <c r="L13" s="14"/>
      <c r="M13" s="11" t="s">
        <v>3</v>
      </c>
      <c r="N13" s="12"/>
      <c r="O13" s="13"/>
    </row>
    <row r="14" spans="1:15" ht="9.9499999999999993" customHeight="1" x14ac:dyDescent="0.2">
      <c r="A14" s="10"/>
      <c r="B14" s="10"/>
      <c r="C14" s="18" t="s">
        <v>4</v>
      </c>
      <c r="D14" s="19"/>
      <c r="E14" s="20"/>
      <c r="F14" s="14"/>
      <c r="G14" s="21" t="s">
        <v>5</v>
      </c>
      <c r="H14" s="14"/>
      <c r="I14" s="18" t="s">
        <v>6</v>
      </c>
      <c r="J14" s="19"/>
      <c r="K14" s="20"/>
      <c r="L14" s="14"/>
      <c r="M14" s="18" t="s">
        <v>7</v>
      </c>
      <c r="N14" s="19"/>
      <c r="O14" s="20"/>
    </row>
    <row r="15" spans="1:15" ht="9.9499999999999993" customHeight="1" x14ac:dyDescent="0.2">
      <c r="A15" s="10"/>
      <c r="B15" s="10"/>
      <c r="C15" s="145" t="s">
        <v>88</v>
      </c>
      <c r="D15" s="145" t="s">
        <v>85</v>
      </c>
      <c r="E15" s="146">
        <v>2016</v>
      </c>
      <c r="F15" s="14"/>
      <c r="G15" s="25"/>
      <c r="H15" s="14"/>
      <c r="I15" s="145" t="str">
        <f>+C15</f>
        <v>o/20.000</v>
      </c>
      <c r="J15" s="145" t="str">
        <f>+D15</f>
        <v>Best prac</v>
      </c>
      <c r="K15" s="146">
        <f>+E15</f>
        <v>2016</v>
      </c>
      <c r="L15" s="14"/>
      <c r="M15" s="145" t="str">
        <f>+C15</f>
        <v>o/20.000</v>
      </c>
      <c r="N15" s="145" t="str">
        <f>+D15</f>
        <v>Best prac</v>
      </c>
      <c r="O15" s="146">
        <f>+E15</f>
        <v>2016</v>
      </c>
    </row>
    <row r="16" spans="1:15" ht="6" customHeight="1" x14ac:dyDescent="0.2">
      <c r="A16" s="10"/>
      <c r="B16" s="10"/>
      <c r="C16" s="26"/>
      <c r="D16" s="26"/>
      <c r="E16" s="10"/>
      <c r="F16" s="10"/>
      <c r="G16" s="10"/>
      <c r="H16" s="10"/>
      <c r="I16" s="26"/>
      <c r="J16" s="26"/>
      <c r="K16" s="10"/>
      <c r="L16" s="10"/>
      <c r="M16" s="26"/>
      <c r="N16" s="26"/>
      <c r="O16" s="10"/>
    </row>
    <row r="17" spans="1:15" ht="9.9499999999999993" customHeight="1" x14ac:dyDescent="0.2">
      <c r="A17" s="27" t="s">
        <v>77</v>
      </c>
      <c r="B17" s="28"/>
      <c r="C17" s="122"/>
      <c r="D17" s="122"/>
      <c r="E17" s="122"/>
      <c r="F17" s="14"/>
      <c r="G17" s="14"/>
      <c r="H17" s="14"/>
      <c r="I17" s="14"/>
      <c r="J17" s="14"/>
      <c r="K17" s="14"/>
      <c r="L17" s="14"/>
      <c r="M17" s="29">
        <f>C123</f>
        <v>59988.692307692305</v>
      </c>
      <c r="N17" s="29">
        <f>D123</f>
        <v>20324.2</v>
      </c>
      <c r="O17" s="30">
        <f>+E123</f>
        <v>0</v>
      </c>
    </row>
    <row r="18" spans="1:15" ht="6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6"/>
      <c r="N18" s="106"/>
      <c r="O18" s="106"/>
    </row>
    <row r="19" spans="1:15" ht="9.9499999999999993" customHeight="1" x14ac:dyDescent="0.2">
      <c r="A19" s="33" t="s">
        <v>8</v>
      </c>
      <c r="B19" s="10"/>
      <c r="C19" s="34">
        <v>49309.076923076922</v>
      </c>
      <c r="D19" s="34">
        <v>18046.5</v>
      </c>
      <c r="E19" s="35">
        <v>0</v>
      </c>
      <c r="F19" s="14"/>
      <c r="G19" s="36">
        <f>+(E19-D19)/D19</f>
        <v>-1</v>
      </c>
      <c r="H19" s="14"/>
      <c r="I19" s="37">
        <f>+C19*100/C19</f>
        <v>100</v>
      </c>
      <c r="J19" s="37">
        <f>+D19*100/D19</f>
        <v>100</v>
      </c>
      <c r="K19" s="38" t="e">
        <f>+E19*100/E19</f>
        <v>#DIV/0!</v>
      </c>
      <c r="L19" s="14"/>
      <c r="M19" s="34">
        <f t="shared" ref="M19:O20" si="0">+C19*1000/M$17</f>
        <v>821.97285898752716</v>
      </c>
      <c r="N19" s="34">
        <f t="shared" si="0"/>
        <v>887.93162830517315</v>
      </c>
      <c r="O19" s="39" t="e">
        <f t="shared" si="0"/>
        <v>#DIV/0!</v>
      </c>
    </row>
    <row r="20" spans="1:15" ht="9.9499999999999993" customHeight="1" x14ac:dyDescent="0.2">
      <c r="A20" s="40" t="s">
        <v>9</v>
      </c>
      <c r="B20" s="10"/>
      <c r="C20" s="41">
        <v>-3912.5384615384614</v>
      </c>
      <c r="D20" s="41">
        <v>-1043</v>
      </c>
      <c r="E20" s="42">
        <v>0</v>
      </c>
      <c r="F20" s="10"/>
      <c r="G20" s="43">
        <f>+(E20-D20)/D20</f>
        <v>-1</v>
      </c>
      <c r="H20" s="10"/>
      <c r="I20" s="44">
        <f>+C20*100/C$19</f>
        <v>-7.9347225818931761</v>
      </c>
      <c r="J20" s="44">
        <f>+D20*100/D$19</f>
        <v>-5.7795140331920321</v>
      </c>
      <c r="K20" s="45" t="e">
        <f>+E20*100/E$19</f>
        <v>#DIV/0!</v>
      </c>
      <c r="L20" s="10"/>
      <c r="M20" s="41">
        <f t="shared" si="0"/>
        <v>-65.221266059116275</v>
      </c>
      <c r="N20" s="41">
        <f t="shared" si="0"/>
        <v>-51.318133063047988</v>
      </c>
      <c r="O20" s="46" t="e">
        <f t="shared" si="0"/>
        <v>#DIV/0!</v>
      </c>
    </row>
    <row r="21" spans="1:15" ht="6" customHeight="1" x14ac:dyDescent="0.2">
      <c r="A21" s="40"/>
      <c r="B21" s="10"/>
      <c r="C21" s="41"/>
      <c r="D21" s="41"/>
      <c r="E21" s="46"/>
      <c r="F21" s="10"/>
      <c r="G21" s="47"/>
      <c r="H21" s="10"/>
      <c r="I21" s="44"/>
      <c r="J21" s="44"/>
      <c r="K21" s="45"/>
      <c r="L21" s="10"/>
      <c r="M21" s="41"/>
      <c r="N21" s="41"/>
      <c r="O21" s="46"/>
    </row>
    <row r="22" spans="1:15" ht="9.9499999999999993" customHeight="1" x14ac:dyDescent="0.2">
      <c r="A22" s="48" t="s">
        <v>10</v>
      </c>
      <c r="B22" s="10"/>
      <c r="C22" s="49">
        <v>45396.538461538461</v>
      </c>
      <c r="D22" s="49">
        <v>17003.5</v>
      </c>
      <c r="E22" s="50">
        <f>SUM(E19:E21)</f>
        <v>0</v>
      </c>
      <c r="F22" s="14"/>
      <c r="G22" s="51">
        <f>IF(+D22&lt;0,(-D22+E22)/-D22,(-D22+E22)/D22)</f>
        <v>-1</v>
      </c>
      <c r="H22" s="14"/>
      <c r="I22" s="52">
        <f>SUM(I19:I21)</f>
        <v>92.065277418106831</v>
      </c>
      <c r="J22" s="52">
        <f>SUM(J19:J21)</f>
        <v>94.220485966807971</v>
      </c>
      <c r="K22" s="53" t="e">
        <f>SUM(K19:K21)</f>
        <v>#DIV/0!</v>
      </c>
      <c r="L22" s="14"/>
      <c r="M22" s="49">
        <f>SUM(M19:M21)</f>
        <v>756.7515929284109</v>
      </c>
      <c r="N22" s="49">
        <f>SUM(N19:N21)</f>
        <v>836.61349524212517</v>
      </c>
      <c r="O22" s="50" t="e">
        <f>SUM(O19:O21)</f>
        <v>#DIV/0!</v>
      </c>
    </row>
    <row r="23" spans="1:15" ht="6" customHeight="1" x14ac:dyDescent="0.2">
      <c r="A23" s="40"/>
      <c r="B23" s="10"/>
      <c r="C23" s="41"/>
      <c r="D23" s="41"/>
      <c r="E23" s="46"/>
      <c r="F23" s="10"/>
      <c r="G23" s="43"/>
      <c r="H23" s="10"/>
      <c r="I23" s="44"/>
      <c r="J23" s="44"/>
      <c r="K23" s="45"/>
      <c r="L23" s="10"/>
      <c r="M23" s="41"/>
      <c r="N23" s="41"/>
      <c r="O23" s="46"/>
    </row>
    <row r="24" spans="1:15" ht="9.9499999999999993" customHeight="1" x14ac:dyDescent="0.2">
      <c r="A24" s="40" t="s">
        <v>11</v>
      </c>
      <c r="B24" s="10"/>
      <c r="C24" s="41">
        <v>-13042.384615384615</v>
      </c>
      <c r="D24" s="41">
        <v>-4234.1000000000004</v>
      </c>
      <c r="E24" s="42">
        <v>0</v>
      </c>
      <c r="F24" s="10"/>
      <c r="G24" s="43">
        <f>+(E24-D24)/D24</f>
        <v>-1</v>
      </c>
      <c r="H24" s="10"/>
      <c r="I24" s="44">
        <f t="shared" ref="I24:K25" si="1">+C24*100/C$19</f>
        <v>-26.450271287233743</v>
      </c>
      <c r="J24" s="44">
        <f t="shared" si="1"/>
        <v>-23.462167179231432</v>
      </c>
      <c r="K24" s="45" t="e">
        <f t="shared" si="1"/>
        <v>#DIV/0!</v>
      </c>
      <c r="L24" s="10"/>
      <c r="M24" s="41">
        <f t="shared" ref="M24:O25" si="2">+C24*1000/M$17</f>
        <v>-217.41405110963223</v>
      </c>
      <c r="N24" s="41">
        <f t="shared" si="2"/>
        <v>-208.32800307023155</v>
      </c>
      <c r="O24" s="46" t="e">
        <f t="shared" si="2"/>
        <v>#DIV/0!</v>
      </c>
    </row>
    <row r="25" spans="1:15" ht="9.9499999999999993" customHeight="1" x14ac:dyDescent="0.2">
      <c r="A25" s="40" t="s">
        <v>12</v>
      </c>
      <c r="B25" s="10"/>
      <c r="C25" s="41">
        <v>-13908.384615384615</v>
      </c>
      <c r="D25" s="41">
        <v>-5638.4</v>
      </c>
      <c r="E25" s="42">
        <v>0</v>
      </c>
      <c r="F25" s="10"/>
      <c r="G25" s="43">
        <f>+(E25-D25)/D25</f>
        <v>-1</v>
      </c>
      <c r="H25" s="10"/>
      <c r="I25" s="44">
        <f t="shared" si="1"/>
        <v>-28.206540221959447</v>
      </c>
      <c r="J25" s="44">
        <f t="shared" si="1"/>
        <v>-31.243731471476465</v>
      </c>
      <c r="K25" s="45" t="e">
        <f t="shared" si="1"/>
        <v>#DIV/0!</v>
      </c>
      <c r="L25" s="10"/>
      <c r="M25" s="41">
        <f t="shared" si="2"/>
        <v>-231.85010508390687</v>
      </c>
      <c r="N25" s="41">
        <f t="shared" si="2"/>
        <v>-277.42297359797681</v>
      </c>
      <c r="O25" s="46" t="e">
        <f t="shared" si="2"/>
        <v>#DIV/0!</v>
      </c>
    </row>
    <row r="26" spans="1:15" ht="9.9499999999999993" customHeight="1" x14ac:dyDescent="0.2">
      <c r="A26" s="40"/>
      <c r="B26" s="10"/>
      <c r="C26" s="49">
        <v>18445.769230769227</v>
      </c>
      <c r="D26" s="49">
        <v>7131</v>
      </c>
      <c r="E26" s="50">
        <f>SUM(E22:E25)</f>
        <v>0</v>
      </c>
      <c r="F26" s="14"/>
      <c r="G26" s="51">
        <f>IF(+D26&lt;0,(-D26+E26)/-D26,(-D26+E26)/D26)</f>
        <v>-1</v>
      </c>
      <c r="H26" s="14"/>
      <c r="I26" s="52">
        <f>SUM(I22:I25)</f>
        <v>37.408465908913641</v>
      </c>
      <c r="J26" s="52">
        <f>SUM(J22:J25)</f>
        <v>39.514587316100076</v>
      </c>
      <c r="K26" s="53" t="e">
        <f>SUM(K22:K25)</f>
        <v>#DIV/0!</v>
      </c>
      <c r="L26" s="14"/>
      <c r="M26" s="49">
        <f>SUM(M22:M25)</f>
        <v>307.48743673487172</v>
      </c>
      <c r="N26" s="49">
        <f>SUM(N22:N25)</f>
        <v>350.86251857391676</v>
      </c>
      <c r="O26" s="50" t="e">
        <f>SUM(O22:O25)</f>
        <v>#DIV/0!</v>
      </c>
    </row>
    <row r="27" spans="1:15" ht="6" customHeight="1" x14ac:dyDescent="0.2">
      <c r="A27" s="40"/>
      <c r="B27" s="10"/>
      <c r="C27" s="41"/>
      <c r="D27" s="41"/>
      <c r="E27" s="46"/>
      <c r="F27" s="10"/>
      <c r="G27" s="43"/>
      <c r="H27" s="10"/>
      <c r="I27" s="44"/>
      <c r="J27" s="44"/>
      <c r="K27" s="45"/>
      <c r="L27" s="10"/>
      <c r="M27" s="41"/>
      <c r="N27" s="41"/>
      <c r="O27" s="46"/>
    </row>
    <row r="28" spans="1:15" ht="9.9499999999999993" customHeight="1" x14ac:dyDescent="0.2">
      <c r="A28" s="40" t="s">
        <v>13</v>
      </c>
      <c r="B28" s="10"/>
      <c r="C28" s="41">
        <v>-5628</v>
      </c>
      <c r="D28" s="41">
        <v>-1755.1</v>
      </c>
      <c r="E28" s="42">
        <v>0</v>
      </c>
      <c r="F28" s="10"/>
      <c r="G28" s="43">
        <f>+(E28-D28)/D28</f>
        <v>-1</v>
      </c>
      <c r="H28" s="10"/>
      <c r="I28" s="44">
        <f>+C28*100/C$19</f>
        <v>-11.413720051543015</v>
      </c>
      <c r="J28" s="44">
        <f>+D28*100/D$19</f>
        <v>-9.7254315241182496</v>
      </c>
      <c r="K28" s="45" t="e">
        <f>+E28*100/E$19</f>
        <v>#DIV/0!</v>
      </c>
      <c r="L28" s="10"/>
      <c r="M28" s="41">
        <f>+C28*1000/M$17</f>
        <v>-93.817681024500772</v>
      </c>
      <c r="N28" s="41">
        <f>+D28*1000/N$17</f>
        <v>-86.355182491807795</v>
      </c>
      <c r="O28" s="46" t="e">
        <f>+E28*1000/O$17</f>
        <v>#DIV/0!</v>
      </c>
    </row>
    <row r="29" spans="1:15" ht="6" customHeight="1" x14ac:dyDescent="0.2">
      <c r="A29" s="40"/>
      <c r="B29" s="10"/>
      <c r="C29" s="41"/>
      <c r="D29" s="41"/>
      <c r="E29" s="46"/>
      <c r="F29" s="10"/>
      <c r="G29" s="43"/>
      <c r="H29" s="10"/>
      <c r="I29" s="44"/>
      <c r="J29" s="44"/>
      <c r="K29" s="45"/>
      <c r="L29" s="10"/>
      <c r="M29" s="41"/>
      <c r="N29" s="41"/>
      <c r="O29" s="46"/>
    </row>
    <row r="30" spans="1:15" ht="9.9499999999999993" customHeight="1" x14ac:dyDescent="0.2">
      <c r="A30" s="48" t="s">
        <v>14</v>
      </c>
      <c r="B30" s="10"/>
      <c r="C30" s="49">
        <v>12817.769230769227</v>
      </c>
      <c r="D30" s="49">
        <v>5375.9</v>
      </c>
      <c r="E30" s="50">
        <f>SUM(E26:E29)</f>
        <v>0</v>
      </c>
      <c r="F30" s="14"/>
      <c r="G30" s="51">
        <f>IF(+D30&lt;0,(-D30+E30)/-D30,(-D30+E30)/D30)</f>
        <v>-1</v>
      </c>
      <c r="H30" s="14"/>
      <c r="I30" s="52">
        <f>SUM(I26:I29)</f>
        <v>25.994745857370624</v>
      </c>
      <c r="J30" s="52">
        <f>SUM(J26:J29)</f>
        <v>29.789155791981827</v>
      </c>
      <c r="K30" s="53" t="e">
        <f>SUM(K26:K29)</f>
        <v>#DIV/0!</v>
      </c>
      <c r="L30" s="14"/>
      <c r="M30" s="49">
        <f>SUM(M26:M29)</f>
        <v>213.66975571037096</v>
      </c>
      <c r="N30" s="49">
        <f>SUM(N26:N29)</f>
        <v>264.50733608210896</v>
      </c>
      <c r="O30" s="50" t="e">
        <f>SUM(O26:O29)</f>
        <v>#DIV/0!</v>
      </c>
    </row>
    <row r="31" spans="1:15" ht="6" customHeight="1" x14ac:dyDescent="0.2">
      <c r="A31" s="40"/>
      <c r="B31" s="10"/>
      <c r="C31" s="41"/>
      <c r="D31" s="41"/>
      <c r="E31" s="46"/>
      <c r="F31" s="10"/>
      <c r="G31" s="43"/>
      <c r="H31" s="10"/>
      <c r="I31" s="44"/>
      <c r="J31" s="44"/>
      <c r="K31" s="45"/>
      <c r="L31" s="10"/>
      <c r="M31" s="41"/>
      <c r="N31" s="41"/>
      <c r="O31" s="46"/>
    </row>
    <row r="32" spans="1:15" ht="9.9499999999999993" customHeight="1" x14ac:dyDescent="0.2">
      <c r="A32" s="40" t="s">
        <v>15</v>
      </c>
      <c r="B32" s="10"/>
      <c r="C32" s="41">
        <v>-7204.9230769230771</v>
      </c>
      <c r="D32" s="41">
        <v>-2458.8000000000002</v>
      </c>
      <c r="E32" s="42">
        <v>0</v>
      </c>
      <c r="F32" s="10"/>
      <c r="G32" s="43">
        <f>+(E32-D32)/D32</f>
        <v>-1</v>
      </c>
      <c r="H32" s="10"/>
      <c r="I32" s="44">
        <f>+C32*100/C$19</f>
        <v>-14.611758172157414</v>
      </c>
      <c r="J32" s="44">
        <f>+D32*100/D$19</f>
        <v>-13.624802593300641</v>
      </c>
      <c r="K32" s="45" t="e">
        <f>+E32*100/E$19</f>
        <v>#DIV/0!</v>
      </c>
      <c r="L32" s="10"/>
      <c r="M32" s="41">
        <f>+C32*1000/M$17</f>
        <v>-120.10468639602593</v>
      </c>
      <c r="N32" s="41">
        <f>+D32*1000/N$17</f>
        <v>-120.97893152005983</v>
      </c>
      <c r="O32" s="46" t="e">
        <f>+E32*1000/O$17</f>
        <v>#DIV/0!</v>
      </c>
    </row>
    <row r="33" spans="1:15" ht="6" customHeight="1" x14ac:dyDescent="0.2">
      <c r="A33" s="40"/>
      <c r="B33" s="10"/>
      <c r="C33" s="41"/>
      <c r="D33" s="41"/>
      <c r="E33" s="46"/>
      <c r="F33" s="10"/>
      <c r="G33" s="43"/>
      <c r="H33" s="10"/>
      <c r="I33" s="44"/>
      <c r="J33" s="44"/>
      <c r="K33" s="45"/>
      <c r="L33" s="10"/>
      <c r="M33" s="41"/>
      <c r="N33" s="41"/>
      <c r="O33" s="46"/>
    </row>
    <row r="34" spans="1:15" ht="9.9499999999999993" customHeight="1" x14ac:dyDescent="0.2">
      <c r="A34" s="48" t="s">
        <v>16</v>
      </c>
      <c r="B34" s="10"/>
      <c r="C34" s="49"/>
      <c r="D34" s="49"/>
      <c r="E34" s="50"/>
      <c r="F34" s="14"/>
      <c r="G34" s="51"/>
      <c r="H34" s="14"/>
      <c r="I34" s="52"/>
      <c r="J34" s="52"/>
      <c r="K34" s="53"/>
      <c r="L34" s="14"/>
      <c r="M34" s="49"/>
      <c r="N34" s="49"/>
      <c r="O34" s="50"/>
    </row>
    <row r="35" spans="1:15" ht="9.9499999999999993" customHeight="1" x14ac:dyDescent="0.2">
      <c r="A35" s="54" t="s">
        <v>76</v>
      </c>
      <c r="B35" s="10"/>
      <c r="C35" s="49">
        <v>5612.8461538461497</v>
      </c>
      <c r="D35" s="49">
        <v>2917.0999999999995</v>
      </c>
      <c r="E35" s="50">
        <f>SUM(E30:E33)</f>
        <v>0</v>
      </c>
      <c r="F35" s="14"/>
      <c r="G35" s="51">
        <f>IF(+D35&lt;0,(-D35+E35)/-D35,(-D35+E35)/D35)</f>
        <v>-1</v>
      </c>
      <c r="H35" s="14"/>
      <c r="I35" s="52">
        <f>SUM(I30:I33)</f>
        <v>11.382987685213211</v>
      </c>
      <c r="J35" s="52">
        <f>SUM(J30:J33)</f>
        <v>16.164353198681184</v>
      </c>
      <c r="K35" s="53" t="e">
        <f>SUM(K30:K33)</f>
        <v>#DIV/0!</v>
      </c>
      <c r="L35" s="14"/>
      <c r="M35" s="49">
        <f>SUM(M30:M33)</f>
        <v>93.565069314345038</v>
      </c>
      <c r="N35" s="49">
        <f>SUM(N30:N33)</f>
        <v>143.52840456204913</v>
      </c>
      <c r="O35" s="50" t="e">
        <f>SUM(O30:O33)</f>
        <v>#DIV/0!</v>
      </c>
    </row>
    <row r="36" spans="1:15" ht="6" customHeight="1" x14ac:dyDescent="0.2">
      <c r="A36" s="40"/>
      <c r="B36" s="10"/>
      <c r="C36" s="41"/>
      <c r="D36" s="41"/>
      <c r="E36" s="46"/>
      <c r="F36" s="10"/>
      <c r="G36" s="43"/>
      <c r="H36" s="10"/>
      <c r="I36" s="44"/>
      <c r="J36" s="44"/>
      <c r="K36" s="45"/>
      <c r="L36" s="10"/>
      <c r="M36" s="41"/>
      <c r="N36" s="41"/>
      <c r="O36" s="46"/>
    </row>
    <row r="37" spans="1:15" ht="9.9499999999999993" customHeight="1" x14ac:dyDescent="0.2">
      <c r="A37" s="40" t="s">
        <v>17</v>
      </c>
      <c r="B37" s="10"/>
      <c r="C37" s="41">
        <v>-3398.9230769230771</v>
      </c>
      <c r="D37" s="41">
        <v>-848.6</v>
      </c>
      <c r="E37" s="42">
        <v>0</v>
      </c>
      <c r="F37" s="10"/>
      <c r="G37" s="43">
        <f>+(E37-D37)/D37</f>
        <v>-1</v>
      </c>
      <c r="H37" s="10"/>
      <c r="I37" s="44">
        <f>+C37*100/C$19</f>
        <v>-6.8930981657301356</v>
      </c>
      <c r="J37" s="44">
        <f>+D37*100/D$19</f>
        <v>-4.7022968442634303</v>
      </c>
      <c r="K37" s="45" t="e">
        <f>+E37*100/E$19</f>
        <v>#DIV/0!</v>
      </c>
      <c r="L37" s="10"/>
      <c r="M37" s="41">
        <f>+C37*1000/M$17</f>
        <v>-56.659396065668787</v>
      </c>
      <c r="N37" s="41">
        <f>+D37*1000/N$17</f>
        <v>-41.753180937011052</v>
      </c>
      <c r="O37" s="46" t="e">
        <f>+E37*1000/O$17</f>
        <v>#DIV/0!</v>
      </c>
    </row>
    <row r="38" spans="1:15" ht="6" customHeight="1" x14ac:dyDescent="0.2">
      <c r="A38" s="40"/>
      <c r="B38" s="10"/>
      <c r="C38" s="41"/>
      <c r="D38" s="41"/>
      <c r="E38" s="46"/>
      <c r="F38" s="10"/>
      <c r="G38" s="43"/>
      <c r="H38" s="10"/>
      <c r="I38" s="44"/>
      <c r="J38" s="44"/>
      <c r="K38" s="45"/>
      <c r="L38" s="10"/>
      <c r="M38" s="41"/>
      <c r="N38" s="41"/>
      <c r="O38" s="46"/>
    </row>
    <row r="39" spans="1:15" ht="9.9499999999999993" customHeight="1" x14ac:dyDescent="0.2">
      <c r="A39" s="48" t="s">
        <v>73</v>
      </c>
      <c r="B39" s="10"/>
      <c r="C39" s="49">
        <v>2213.9230769230726</v>
      </c>
      <c r="D39" s="49">
        <v>2068.4999999999995</v>
      </c>
      <c r="E39" s="50">
        <f>SUM(E35:E38)</f>
        <v>0</v>
      </c>
      <c r="F39" s="14"/>
      <c r="G39" s="51">
        <f>IF(+D39&lt;0,(-D39+E39)/-D39,(-D39+E39)/D39)</f>
        <v>-1</v>
      </c>
      <c r="H39" s="14"/>
      <c r="I39" s="52">
        <f>SUM(I35:I38)</f>
        <v>4.489889519483075</v>
      </c>
      <c r="J39" s="52">
        <f>SUM(J35:J38)</f>
        <v>11.462056354417754</v>
      </c>
      <c r="K39" s="53" t="e">
        <f>SUM(K35:K38)</f>
        <v>#DIV/0!</v>
      </c>
      <c r="L39" s="14"/>
      <c r="M39" s="49">
        <f>SUM(M35:M38)</f>
        <v>36.905673248676251</v>
      </c>
      <c r="N39" s="49">
        <f>SUM(N35:N38)</f>
        <v>101.77522362503808</v>
      </c>
      <c r="O39" s="50" t="e">
        <f>SUM(O35:O38)</f>
        <v>#DIV/0!</v>
      </c>
    </row>
    <row r="40" spans="1:15" ht="6" customHeight="1" x14ac:dyDescent="0.2">
      <c r="A40" s="40"/>
      <c r="B40" s="10"/>
      <c r="C40" s="41"/>
      <c r="D40" s="41"/>
      <c r="E40" s="46"/>
      <c r="F40" s="10"/>
      <c r="G40" s="43"/>
      <c r="H40" s="10"/>
      <c r="I40" s="44"/>
      <c r="J40" s="44"/>
      <c r="K40" s="45"/>
      <c r="L40" s="10"/>
      <c r="M40" s="41"/>
      <c r="N40" s="41"/>
      <c r="O40" s="46"/>
    </row>
    <row r="41" spans="1:15" ht="9.9499999999999993" customHeight="1" x14ac:dyDescent="0.2">
      <c r="A41" s="40" t="s">
        <v>19</v>
      </c>
      <c r="B41" s="10"/>
      <c r="C41" s="41">
        <v>-1227.5384615384614</v>
      </c>
      <c r="D41" s="41">
        <v>-214.1</v>
      </c>
      <c r="E41" s="42">
        <v>0</v>
      </c>
      <c r="F41" s="10"/>
      <c r="G41" s="43">
        <f>+(E41-D41)/D41</f>
        <v>-1</v>
      </c>
      <c r="H41" s="10"/>
      <c r="I41" s="44">
        <f>+C41*100/C$19</f>
        <v>-2.4894776745738807</v>
      </c>
      <c r="J41" s="44">
        <f>+D41*100/D$19</f>
        <v>-1.1863796303992464</v>
      </c>
      <c r="K41" s="45" t="e">
        <f>+E41*100/E$19</f>
        <v>#DIV/0!</v>
      </c>
      <c r="L41" s="10"/>
      <c r="M41" s="41">
        <f>+C41*1000/M$17</f>
        <v>-20.462830815551136</v>
      </c>
      <c r="N41" s="41">
        <f>+D41*1000/N$17</f>
        <v>-10.534239970084924</v>
      </c>
      <c r="O41" s="46" t="e">
        <f>+E41*1000/O$17</f>
        <v>#DIV/0!</v>
      </c>
    </row>
    <row r="42" spans="1:15" ht="6" customHeight="1" x14ac:dyDescent="0.2">
      <c r="A42" s="40"/>
      <c r="B42" s="10"/>
      <c r="C42" s="41"/>
      <c r="D42" s="41"/>
      <c r="E42" s="46"/>
      <c r="F42" s="10"/>
      <c r="G42" s="43"/>
      <c r="H42" s="10"/>
      <c r="I42" s="44"/>
      <c r="J42" s="44"/>
      <c r="K42" s="45"/>
      <c r="L42" s="10"/>
      <c r="M42" s="41"/>
      <c r="N42" s="41"/>
      <c r="O42" s="46"/>
    </row>
    <row r="43" spans="1:15" ht="9.9499999999999993" customHeight="1" x14ac:dyDescent="0.2">
      <c r="A43" s="55" t="s">
        <v>20</v>
      </c>
      <c r="B43" s="10"/>
      <c r="C43" s="56">
        <v>986.38461538461115</v>
      </c>
      <c r="D43" s="56">
        <v>1854.3999999999996</v>
      </c>
      <c r="E43" s="57">
        <f>SUM(E39:E42)</f>
        <v>0</v>
      </c>
      <c r="F43" s="14"/>
      <c r="G43" s="58">
        <f>IF(+D43&lt;0,(-D43+E43)/-D43,(-D43+E43)/D43)</f>
        <v>-1</v>
      </c>
      <c r="H43" s="14"/>
      <c r="I43" s="59">
        <f>SUM(I39:I42)</f>
        <v>2.0004118449091943</v>
      </c>
      <c r="J43" s="59">
        <f>SUM(J39:J42)</f>
        <v>10.275676724018508</v>
      </c>
      <c r="K43" s="60" t="e">
        <f>SUM(K39:K42)</f>
        <v>#DIV/0!</v>
      </c>
      <c r="L43" s="14"/>
      <c r="M43" s="56">
        <f>SUM(M39:M42)</f>
        <v>16.442842433125115</v>
      </c>
      <c r="N43" s="56">
        <f>SUM(N39:N42)</f>
        <v>91.240983654953155</v>
      </c>
      <c r="O43" s="57" t="e">
        <f>SUM(O39:O42)</f>
        <v>#DIV/0!</v>
      </c>
    </row>
    <row r="44" spans="1:15" ht="6" customHeight="1" x14ac:dyDescent="0.2">
      <c r="A44" s="10"/>
      <c r="B44" s="10"/>
      <c r="C44" s="32"/>
      <c r="D44" s="32"/>
      <c r="E44" s="32"/>
      <c r="F44" s="10"/>
      <c r="G44" s="10"/>
      <c r="H44" s="10"/>
      <c r="I44" s="61"/>
      <c r="J44" s="61"/>
      <c r="K44" s="61"/>
      <c r="L44" s="10"/>
      <c r="M44" s="32"/>
      <c r="N44" s="32"/>
      <c r="O44" s="32"/>
    </row>
    <row r="45" spans="1:15" ht="9.75" customHeight="1" x14ac:dyDescent="0.2">
      <c r="A45" s="33" t="s">
        <v>59</v>
      </c>
      <c r="B45" s="10"/>
      <c r="C45" s="62"/>
      <c r="D45" s="62"/>
      <c r="E45" s="63"/>
      <c r="F45" s="10"/>
      <c r="G45" s="64"/>
      <c r="I45" s="65"/>
      <c r="J45" s="65"/>
      <c r="K45" s="66"/>
      <c r="M45" s="62"/>
      <c r="N45" s="62"/>
      <c r="O45" s="63"/>
    </row>
    <row r="46" spans="1:15" ht="9.75" customHeight="1" x14ac:dyDescent="0.2">
      <c r="A46" s="40" t="s">
        <v>70</v>
      </c>
      <c r="B46" s="10"/>
      <c r="C46" s="41"/>
      <c r="D46" s="41"/>
      <c r="E46" s="42"/>
      <c r="F46" s="10"/>
      <c r="G46" s="43"/>
      <c r="I46" s="44"/>
      <c r="J46" s="44"/>
      <c r="K46" s="107"/>
      <c r="M46" s="41"/>
      <c r="N46" s="41"/>
      <c r="O46" s="42"/>
    </row>
    <row r="47" spans="1:15" ht="9.75" customHeight="1" x14ac:dyDescent="0.2">
      <c r="A47" s="40" t="s">
        <v>53</v>
      </c>
      <c r="B47" s="10"/>
      <c r="C47" s="41">
        <v>3168.3846153846152</v>
      </c>
      <c r="D47" s="41">
        <v>870.4</v>
      </c>
      <c r="E47" s="42">
        <v>0</v>
      </c>
      <c r="F47" s="10"/>
      <c r="G47" s="43">
        <f>+(E47-D47)/D47</f>
        <v>-1</v>
      </c>
      <c r="I47" s="44">
        <f t="shared" ref="I47:K48" si="3">+C47*100/C$19</f>
        <v>6.4255605926822641</v>
      </c>
      <c r="J47" s="44">
        <f t="shared" si="3"/>
        <v>4.8230958911700332</v>
      </c>
      <c r="K47" s="45" t="e">
        <f t="shared" si="3"/>
        <v>#DIV/0!</v>
      </c>
      <c r="L47" s="10"/>
      <c r="M47" s="41">
        <f t="shared" ref="M47:O48" si="4">+C47*1000/M$17</f>
        <v>52.816364109646301</v>
      </c>
      <c r="N47" s="41">
        <f t="shared" si="4"/>
        <v>42.825793881185973</v>
      </c>
      <c r="O47" s="46" t="e">
        <f t="shared" si="4"/>
        <v>#DIV/0!</v>
      </c>
    </row>
    <row r="48" spans="1:15" ht="9.75" customHeight="1" x14ac:dyDescent="0.2">
      <c r="A48" s="67" t="s">
        <v>72</v>
      </c>
      <c r="B48" s="10"/>
      <c r="C48" s="68">
        <v>1817.5384615384614</v>
      </c>
      <c r="D48" s="68">
        <v>712.3</v>
      </c>
      <c r="E48" s="69">
        <v>0</v>
      </c>
      <c r="F48" s="10"/>
      <c r="G48" s="70">
        <f>+(E48-D48)/D48</f>
        <v>-1</v>
      </c>
      <c r="I48" s="71">
        <f t="shared" si="3"/>
        <v>3.6860119372622924</v>
      </c>
      <c r="J48" s="71">
        <f t="shared" si="3"/>
        <v>3.9470257390629762</v>
      </c>
      <c r="K48" s="72" t="e">
        <f t="shared" si="3"/>
        <v>#DIV/0!</v>
      </c>
      <c r="L48" s="10"/>
      <c r="M48" s="68">
        <f>+C48*1000/M$17</f>
        <v>30.298017703336399</v>
      </c>
      <c r="N48" s="68">
        <f t="shared" si="4"/>
        <v>35.046889914486179</v>
      </c>
      <c r="O48" s="73" t="e">
        <f t="shared" si="4"/>
        <v>#DIV/0!</v>
      </c>
    </row>
    <row r="49" spans="1:15" ht="9.75" customHeight="1" x14ac:dyDescent="0.2">
      <c r="A49" s="74"/>
      <c r="B49" s="10"/>
      <c r="C49" s="75"/>
      <c r="D49" s="75"/>
      <c r="E49" s="108"/>
      <c r="F49" s="26"/>
      <c r="G49" s="109"/>
    </row>
    <row r="50" spans="1:15" ht="9.9499999999999993" customHeight="1" x14ac:dyDescent="0.2">
      <c r="A50" s="79" t="s">
        <v>21</v>
      </c>
      <c r="B50" s="40"/>
      <c r="C50" s="80">
        <v>491.15384615384613</v>
      </c>
      <c r="D50" s="80">
        <v>378.9</v>
      </c>
      <c r="E50" s="81"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3" spans="1:15" x14ac:dyDescent="0.2">
      <c r="A53" s="6" t="s">
        <v>22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6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9.9499999999999993" customHeight="1" x14ac:dyDescent="0.2">
      <c r="A55" s="10"/>
      <c r="B55" s="10"/>
      <c r="C55" s="11" t="s">
        <v>2</v>
      </c>
      <c r="D55" s="12"/>
      <c r="E55" s="13"/>
      <c r="F55" s="14"/>
      <c r="G55" s="15" t="s">
        <v>65</v>
      </c>
      <c r="H55" s="14"/>
      <c r="I55" s="2"/>
      <c r="J55" s="16"/>
      <c r="K55" s="17"/>
      <c r="L55" s="14"/>
      <c r="M55" s="11" t="s">
        <v>3</v>
      </c>
      <c r="N55" s="12"/>
      <c r="O55" s="13"/>
    </row>
    <row r="56" spans="1:15" ht="9.9499999999999993" customHeight="1" x14ac:dyDescent="0.2">
      <c r="A56" s="10"/>
      <c r="B56" s="10"/>
      <c r="C56" s="18" t="s">
        <v>4</v>
      </c>
      <c r="D56" s="19"/>
      <c r="E56" s="20"/>
      <c r="F56" s="14"/>
      <c r="G56" s="21" t="s">
        <v>5</v>
      </c>
      <c r="H56" s="14"/>
      <c r="I56" s="18" t="s">
        <v>6</v>
      </c>
      <c r="J56" s="19"/>
      <c r="K56" s="20"/>
      <c r="L56" s="14"/>
      <c r="M56" s="18" t="s">
        <v>7</v>
      </c>
      <c r="N56" s="19"/>
      <c r="O56" s="20"/>
    </row>
    <row r="57" spans="1:15" ht="9.9499999999999993" customHeight="1" x14ac:dyDescent="0.2">
      <c r="A57" s="10"/>
      <c r="B57" s="10"/>
      <c r="C57" s="23" t="str">
        <f>+C15</f>
        <v>o/20.000</v>
      </c>
      <c r="D57" s="23" t="s">
        <v>78</v>
      </c>
      <c r="E57" s="25">
        <f>+E15</f>
        <v>2016</v>
      </c>
      <c r="F57" s="147"/>
      <c r="G57" s="25"/>
      <c r="H57" s="147"/>
      <c r="I57" s="23" t="str">
        <f>+C57</f>
        <v>o/20.000</v>
      </c>
      <c r="J57" s="23" t="str">
        <f>+D57</f>
        <v>Best Prac</v>
      </c>
      <c r="K57" s="25">
        <f>+E57</f>
        <v>2016</v>
      </c>
      <c r="L57" s="147"/>
      <c r="M57" s="23" t="str">
        <f>+C57</f>
        <v>o/20.000</v>
      </c>
      <c r="N57" s="23" t="str">
        <f>+D57</f>
        <v>Best Prac</v>
      </c>
      <c r="O57" s="25">
        <f>+E57</f>
        <v>2016</v>
      </c>
    </row>
    <row r="58" spans="1:15" ht="6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9.9499999999999993" customHeight="1" x14ac:dyDescent="0.2">
      <c r="A59" s="33" t="s">
        <v>23</v>
      </c>
      <c r="B59" s="10"/>
      <c r="C59" s="62"/>
      <c r="D59" s="62"/>
      <c r="E59" s="63"/>
      <c r="F59" s="10"/>
      <c r="G59" s="64"/>
      <c r="H59" s="10"/>
      <c r="I59" s="82"/>
      <c r="J59" s="82"/>
      <c r="K59" s="64"/>
      <c r="L59" s="10"/>
      <c r="M59" s="82"/>
      <c r="N59" s="82"/>
      <c r="O59" s="64"/>
    </row>
    <row r="60" spans="1:15" ht="9.9499999999999993" customHeight="1" x14ac:dyDescent="0.2">
      <c r="A60" s="40" t="s">
        <v>24</v>
      </c>
      <c r="B60" s="10"/>
      <c r="C60" s="41">
        <v>30077.307692307691</v>
      </c>
      <c r="D60" s="41">
        <v>6319.1</v>
      </c>
      <c r="E60" s="42">
        <v>0</v>
      </c>
      <c r="F60" s="10"/>
      <c r="G60" s="43">
        <f>+(E60-D60)/D60</f>
        <v>-1</v>
      </c>
      <c r="H60" s="10"/>
      <c r="I60" s="83">
        <f t="shared" ref="I60:K61" si="5">+C60*100/C$63</f>
        <v>60.846770805127868</v>
      </c>
      <c r="J60" s="83">
        <f t="shared" si="5"/>
        <v>43.076744788471238</v>
      </c>
      <c r="K60" s="45" t="e">
        <f t="shared" si="5"/>
        <v>#DIV/0!</v>
      </c>
      <c r="L60" s="10"/>
      <c r="M60" s="84">
        <f>+C60*1000/C$118</f>
        <v>559.5241672712599</v>
      </c>
      <c r="N60" s="84">
        <f t="shared" ref="M60:O61" si="6">+D60*1000/D$118</f>
        <v>330.31546483364264</v>
      </c>
      <c r="O60" s="46" t="e">
        <f t="shared" si="6"/>
        <v>#DIV/0!</v>
      </c>
    </row>
    <row r="61" spans="1:15" ht="9.9499999999999993" customHeight="1" x14ac:dyDescent="0.2">
      <c r="A61" s="40" t="s">
        <v>25</v>
      </c>
      <c r="B61" s="10"/>
      <c r="C61" s="41">
        <v>19353.923076923078</v>
      </c>
      <c r="D61" s="41">
        <v>8350.2999999999993</v>
      </c>
      <c r="E61" s="42">
        <v>0</v>
      </c>
      <c r="F61" s="10"/>
      <c r="G61" s="43">
        <f>+(E61-D61)/D61</f>
        <v>-1</v>
      </c>
      <c r="H61" s="10"/>
      <c r="I61" s="83">
        <f t="shared" si="5"/>
        <v>39.153229194872132</v>
      </c>
      <c r="J61" s="83">
        <f t="shared" si="5"/>
        <v>56.923255211528755</v>
      </c>
      <c r="K61" s="45" t="e">
        <f t="shared" si="5"/>
        <v>#DIV/0!</v>
      </c>
      <c r="L61" s="10"/>
      <c r="M61" s="84">
        <f t="shared" si="6"/>
        <v>360.03846500585996</v>
      </c>
      <c r="N61" s="84">
        <f t="shared" si="6"/>
        <v>436.49146650636413</v>
      </c>
      <c r="O61" s="46" t="e">
        <f t="shared" si="6"/>
        <v>#DIV/0!</v>
      </c>
    </row>
    <row r="62" spans="1:15" ht="6" customHeight="1" x14ac:dyDescent="0.2">
      <c r="A62" s="40"/>
      <c r="B62" s="10"/>
      <c r="C62" s="41"/>
      <c r="D62" s="41"/>
      <c r="E62" s="46"/>
      <c r="F62" s="10"/>
      <c r="G62" s="43"/>
      <c r="H62" s="10"/>
      <c r="I62" s="83"/>
      <c r="J62" s="83"/>
      <c r="K62" s="45"/>
      <c r="L62" s="10"/>
      <c r="M62" s="84"/>
      <c r="N62" s="84"/>
      <c r="O62" s="46"/>
    </row>
    <row r="63" spans="1:15" ht="9.9499999999999993" customHeight="1" x14ac:dyDescent="0.2">
      <c r="A63" s="55" t="s">
        <v>26</v>
      </c>
      <c r="B63" s="10"/>
      <c r="C63" s="56">
        <v>49431.230769230766</v>
      </c>
      <c r="D63" s="56">
        <v>14669.4</v>
      </c>
      <c r="E63" s="57">
        <f>SUM(E60:E62)</f>
        <v>0</v>
      </c>
      <c r="F63" s="14"/>
      <c r="G63" s="58">
        <f>+(E63-D63)/D63</f>
        <v>-1</v>
      </c>
      <c r="H63" s="14"/>
      <c r="I63" s="85">
        <f>SUM(I60:I62)</f>
        <v>100</v>
      </c>
      <c r="J63" s="85">
        <f>SUM(J60:J62)</f>
        <v>100</v>
      </c>
      <c r="K63" s="60" t="e">
        <f>SUM(K60:K62)</f>
        <v>#DIV/0!</v>
      </c>
      <c r="L63" s="14"/>
      <c r="M63" s="86">
        <f>SUM(M60:M62)</f>
        <v>919.56263227711986</v>
      </c>
      <c r="N63" s="86">
        <f>SUM(N60:N62)</f>
        <v>766.80693134000671</v>
      </c>
      <c r="O63" s="57" t="e">
        <f>SUM(O60:O62)</f>
        <v>#DIV/0!</v>
      </c>
    </row>
    <row r="64" spans="1:15" ht="6" customHeight="1" x14ac:dyDescent="0.2">
      <c r="A64" s="10"/>
      <c r="B64" s="10"/>
      <c r="C64" s="32"/>
      <c r="D64" s="32"/>
      <c r="E64" s="32"/>
      <c r="F64" s="10"/>
      <c r="G64" s="87"/>
      <c r="H64" s="10"/>
      <c r="I64" s="61"/>
      <c r="J64" s="61"/>
      <c r="K64" s="61"/>
      <c r="L64" s="10"/>
      <c r="M64" s="32"/>
      <c r="N64" s="32"/>
      <c r="O64" s="32"/>
    </row>
    <row r="65" spans="1:15" ht="9.9499999999999993" customHeight="1" x14ac:dyDescent="0.2">
      <c r="A65" s="33" t="s">
        <v>27</v>
      </c>
      <c r="B65" s="10"/>
      <c r="C65" s="62"/>
      <c r="D65" s="62"/>
      <c r="E65" s="63"/>
      <c r="F65" s="10"/>
      <c r="G65" s="89"/>
      <c r="H65" s="10"/>
      <c r="I65" s="65"/>
      <c r="J65" s="65"/>
      <c r="K65" s="66"/>
      <c r="L65" s="10"/>
      <c r="M65" s="62"/>
      <c r="N65" s="62"/>
      <c r="O65" s="63"/>
    </row>
    <row r="66" spans="1:15" ht="9.9499999999999993" customHeight="1" x14ac:dyDescent="0.2">
      <c r="A66" s="40" t="s">
        <v>28</v>
      </c>
      <c r="B66" s="10"/>
      <c r="C66" s="41">
        <v>15283.153846153846</v>
      </c>
      <c r="D66" s="41">
        <v>6732.1</v>
      </c>
      <c r="E66" s="42">
        <v>0</v>
      </c>
      <c r="F66" s="10"/>
      <c r="G66" s="43">
        <f>IF(+D66&lt;0,(-D66+E66)/-D66,(-D66+E66)/D66)</f>
        <v>-1</v>
      </c>
      <c r="H66" s="10"/>
      <c r="I66" s="83">
        <f t="shared" ref="I66:J69" si="7">+C66*100/C$63</f>
        <v>30.918011970009616</v>
      </c>
      <c r="J66" s="83">
        <f t="shared" si="7"/>
        <v>45.892129194104733</v>
      </c>
      <c r="K66" s="45" t="e">
        <f>+E66*100/E$63</f>
        <v>#DIV/0!</v>
      </c>
      <c r="L66" s="10"/>
      <c r="M66" s="84">
        <f t="shared" ref="M66:O69" si="8">+C66*1000/C$118</f>
        <v>284.31048471917541</v>
      </c>
      <c r="N66" s="84">
        <f t="shared" si="8"/>
        <v>351.90402759990593</v>
      </c>
      <c r="O66" s="46" t="e">
        <f t="shared" si="8"/>
        <v>#DIV/0!</v>
      </c>
    </row>
    <row r="67" spans="1:15" ht="9.9499999999999993" customHeight="1" x14ac:dyDescent="0.2">
      <c r="A67" s="40" t="s">
        <v>67</v>
      </c>
      <c r="B67" s="10"/>
      <c r="C67" s="41">
        <v>1797.6153846153845</v>
      </c>
      <c r="D67" s="41">
        <v>568.4</v>
      </c>
      <c r="E67" s="42">
        <v>0</v>
      </c>
      <c r="F67" s="10"/>
      <c r="G67" s="43">
        <f>+(E67-D67)/D67</f>
        <v>-1</v>
      </c>
      <c r="H67" s="10"/>
      <c r="I67" s="83">
        <f t="shared" si="7"/>
        <v>3.6365984755822383</v>
      </c>
      <c r="J67" s="83">
        <f t="shared" si="7"/>
        <v>3.8747324362277942</v>
      </c>
      <c r="K67" s="45" t="e">
        <f>+E67*100/E$63</f>
        <v>#DIV/0!</v>
      </c>
      <c r="L67" s="10"/>
      <c r="M67" s="84">
        <f t="shared" si="8"/>
        <v>33.44080066741364</v>
      </c>
      <c r="N67" s="84">
        <f t="shared" si="8"/>
        <v>29.711716891874232</v>
      </c>
      <c r="O67" s="46" t="e">
        <f t="shared" si="8"/>
        <v>#DIV/0!</v>
      </c>
    </row>
    <row r="68" spans="1:15" ht="9.9499999999999993" customHeight="1" x14ac:dyDescent="0.2">
      <c r="A68" s="40" t="s">
        <v>68</v>
      </c>
      <c r="B68" s="10"/>
      <c r="C68" s="41">
        <v>19388.538461538461</v>
      </c>
      <c r="D68" s="41">
        <v>4337</v>
      </c>
      <c r="E68" s="42">
        <v>0</v>
      </c>
      <c r="F68" s="10"/>
      <c r="G68" s="43">
        <f>+(E68-D68)/D68</f>
        <v>-1</v>
      </c>
      <c r="H68" s="10"/>
      <c r="I68" s="83">
        <f t="shared" si="7"/>
        <v>39.223256552226403</v>
      </c>
      <c r="J68" s="83">
        <f t="shared" si="7"/>
        <v>29.564944714848597</v>
      </c>
      <c r="K68" s="45" t="e">
        <f>+E68*100/E$63</f>
        <v>#DIV/0!</v>
      </c>
      <c r="L68" s="10"/>
      <c r="M68" s="84">
        <f t="shared" si="8"/>
        <v>360.68241041646093</v>
      </c>
      <c r="N68" s="84">
        <f t="shared" si="8"/>
        <v>226.70604532030003</v>
      </c>
      <c r="O68" s="46" t="e">
        <f t="shared" si="8"/>
        <v>#DIV/0!</v>
      </c>
    </row>
    <row r="69" spans="1:15" ht="9.9499999999999993" customHeight="1" x14ac:dyDescent="0.2">
      <c r="A69" s="40" t="s">
        <v>69</v>
      </c>
      <c r="B69" s="10"/>
      <c r="C69" s="41">
        <v>12961.923076923076</v>
      </c>
      <c r="D69" s="41">
        <v>3031.9</v>
      </c>
      <c r="E69" s="42">
        <v>0</v>
      </c>
      <c r="F69" s="10"/>
      <c r="G69" s="43">
        <f>+(E69-D69)/D69</f>
        <v>-1</v>
      </c>
      <c r="H69" s="10"/>
      <c r="I69" s="83">
        <f t="shared" si="7"/>
        <v>26.222133002181739</v>
      </c>
      <c r="J69" s="83">
        <f t="shared" si="7"/>
        <v>20.668193654818875</v>
      </c>
      <c r="K69" s="45" t="e">
        <f>+E69*100/E$63</f>
        <v>#DIV/0!</v>
      </c>
      <c r="L69" s="10"/>
      <c r="M69" s="84">
        <f t="shared" si="8"/>
        <v>241.12893647406975</v>
      </c>
      <c r="N69" s="84">
        <f t="shared" si="8"/>
        <v>158.4851415279266</v>
      </c>
      <c r="O69" s="46" t="e">
        <f t="shared" si="8"/>
        <v>#DIV/0!</v>
      </c>
    </row>
    <row r="70" spans="1:15" ht="6" customHeight="1" x14ac:dyDescent="0.2">
      <c r="A70" s="40"/>
      <c r="B70" s="10"/>
      <c r="C70" s="41"/>
      <c r="D70" s="41"/>
      <c r="E70" s="46"/>
      <c r="F70" s="10"/>
      <c r="G70" s="43"/>
      <c r="H70" s="10"/>
      <c r="I70" s="83"/>
      <c r="J70" s="83"/>
      <c r="K70" s="45"/>
      <c r="L70" s="10"/>
      <c r="M70" s="84"/>
      <c r="N70" s="84"/>
      <c r="O70" s="46"/>
    </row>
    <row r="71" spans="1:15" ht="9.9499999999999993" customHeight="1" x14ac:dyDescent="0.2">
      <c r="A71" s="55" t="s">
        <v>29</v>
      </c>
      <c r="B71" s="10"/>
      <c r="C71" s="56">
        <v>49431.230769230766</v>
      </c>
      <c r="D71" s="56">
        <v>14669.4</v>
      </c>
      <c r="E71" s="57">
        <f>SUM(E66:E70)</f>
        <v>0</v>
      </c>
      <c r="F71" s="14"/>
      <c r="G71" s="58">
        <f>+(E71-D71)/D71</f>
        <v>-1</v>
      </c>
      <c r="H71" s="14"/>
      <c r="I71" s="85">
        <f>SUM(I66:I70)</f>
        <v>99.999999999999986</v>
      </c>
      <c r="J71" s="85">
        <f>SUM(J66:J70)</f>
        <v>100</v>
      </c>
      <c r="K71" s="60" t="e">
        <f>SUM(K66:K70)</f>
        <v>#DIV/0!</v>
      </c>
      <c r="L71" s="14"/>
      <c r="M71" s="86">
        <f>SUM(M66:M70)</f>
        <v>919.56263227711975</v>
      </c>
      <c r="N71" s="86">
        <f>SUM(N66:N70)</f>
        <v>766.80693134000671</v>
      </c>
      <c r="O71" s="57" t="e">
        <f>SUM(O66:O70)</f>
        <v>#DIV/0!</v>
      </c>
    </row>
    <row r="72" spans="1:15" ht="63" customHeight="1" x14ac:dyDescent="0.2"/>
    <row r="73" spans="1:15" x14ac:dyDescent="0.2">
      <c r="A73" s="153" t="s">
        <v>80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1:15" ht="67.5" customHeight="1" x14ac:dyDescent="0.2"/>
    <row r="75" spans="1:15" ht="5.25" customHeight="1" x14ac:dyDescent="0.2"/>
    <row r="76" spans="1:15" ht="20.25" x14ac:dyDescent="0.3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</row>
    <row r="77" spans="1:15" ht="15.75" x14ac:dyDescent="0.2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</row>
    <row r="78" spans="1:15" ht="15" customHeight="1" x14ac:dyDescent="0.2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</row>
    <row r="79" spans="1:15" ht="15.75" x14ac:dyDescent="0.25">
      <c r="A79" s="161" t="str">
        <f>+A6</f>
        <v>Gartneriet Blomst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</row>
    <row r="80" spans="1:15" x14ac:dyDescent="0.2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</row>
    <row r="81" spans="1:15" x14ac:dyDescent="0.2">
      <c r="A81" s="155" t="s">
        <v>81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</row>
    <row r="82" spans="1:15" ht="10.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5" ht="9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5" x14ac:dyDescent="0.2">
      <c r="A84" s="6" t="s">
        <v>30</v>
      </c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5" ht="6" customHeight="1" x14ac:dyDescent="0.2"/>
    <row r="86" spans="1:15" ht="9.75" customHeight="1" x14ac:dyDescent="0.2">
      <c r="A86" s="10"/>
      <c r="B86" s="10"/>
      <c r="C86" s="11" t="s">
        <v>2</v>
      </c>
      <c r="D86" s="12"/>
      <c r="E86" s="13"/>
      <c r="F86" s="14"/>
      <c r="G86" s="15" t="s">
        <v>65</v>
      </c>
      <c r="H86" s="10"/>
      <c r="I86" s="10"/>
      <c r="J86" s="10"/>
      <c r="K86" s="10"/>
    </row>
    <row r="87" spans="1:15" ht="9.75" customHeight="1" x14ac:dyDescent="0.2">
      <c r="A87" s="10"/>
      <c r="B87" s="10"/>
      <c r="C87" s="18"/>
      <c r="D87" s="19"/>
      <c r="E87" s="20"/>
      <c r="F87" s="14"/>
      <c r="G87" s="21" t="s">
        <v>5</v>
      </c>
      <c r="H87" s="10"/>
      <c r="I87" s="10"/>
      <c r="J87" s="10"/>
      <c r="K87" s="10"/>
    </row>
    <row r="88" spans="1:15" ht="9.75" customHeight="1" x14ac:dyDescent="0.2">
      <c r="A88" s="10"/>
      <c r="B88" s="10"/>
      <c r="C88" s="22" t="str">
        <f>+C15</f>
        <v>o/20.000</v>
      </c>
      <c r="D88" s="23" t="str">
        <f>+D15</f>
        <v>Best prac</v>
      </c>
      <c r="E88" s="24">
        <f>+E15</f>
        <v>2016</v>
      </c>
      <c r="F88" s="14"/>
      <c r="G88" s="25"/>
      <c r="H88" s="10"/>
      <c r="I88" s="10"/>
      <c r="J88" s="10"/>
      <c r="K88" s="10"/>
    </row>
    <row r="89" spans="1:15" ht="6" customHeight="1" x14ac:dyDescent="0.2">
      <c r="A89" s="10"/>
      <c r="B89" s="10"/>
      <c r="C89" s="148"/>
      <c r="D89" s="148"/>
      <c r="E89" s="149"/>
      <c r="F89" s="10"/>
      <c r="G89" s="10"/>
      <c r="H89" s="10"/>
      <c r="I89" s="10"/>
      <c r="J89" s="10"/>
      <c r="K89" s="10"/>
    </row>
    <row r="90" spans="1:15" ht="6" customHeight="1" x14ac:dyDescent="0.2">
      <c r="A90" s="10"/>
      <c r="B90" s="10"/>
      <c r="C90" s="26"/>
      <c r="D90" s="26"/>
      <c r="E90" s="10"/>
      <c r="F90" s="10"/>
      <c r="G90" s="10"/>
      <c r="H90" s="10"/>
      <c r="I90" s="10"/>
      <c r="J90" s="10"/>
      <c r="K90" s="10"/>
    </row>
    <row r="91" spans="1:15" ht="9.75" customHeight="1" x14ac:dyDescent="0.2">
      <c r="A91" s="82" t="s">
        <v>31</v>
      </c>
      <c r="B91" s="10"/>
      <c r="C91" s="90">
        <f>+C39*100/C63</f>
        <v>4.4787941600296204</v>
      </c>
      <c r="D91" s="90">
        <f>+D39*100/D63</f>
        <v>14.100781218045725</v>
      </c>
      <c r="E91" s="66" t="e">
        <f>+E39*100/E63</f>
        <v>#DIV/0!</v>
      </c>
      <c r="F91" s="10"/>
      <c r="G91" s="64"/>
      <c r="H91" s="10"/>
      <c r="I91" s="10"/>
      <c r="J91" s="10"/>
      <c r="K91" s="10"/>
    </row>
    <row r="92" spans="1:15" ht="9.75" customHeight="1" x14ac:dyDescent="0.2">
      <c r="A92" s="40" t="s">
        <v>74</v>
      </c>
      <c r="B92" s="10"/>
      <c r="C92" s="83">
        <f>+C39*100/C19</f>
        <v>4.4898895194830635</v>
      </c>
      <c r="D92" s="83">
        <f>+D39*100/D19</f>
        <v>11.462056354417751</v>
      </c>
      <c r="E92" s="45" t="e">
        <f>+E39*100/E19</f>
        <v>#DIV/0!</v>
      </c>
      <c r="F92" s="10"/>
      <c r="G92" s="91"/>
      <c r="H92" s="10"/>
      <c r="I92" s="10"/>
      <c r="J92" s="10"/>
      <c r="K92" s="10"/>
    </row>
    <row r="93" spans="1:15" ht="9.75" customHeight="1" x14ac:dyDescent="0.2">
      <c r="A93" s="40" t="s">
        <v>32</v>
      </c>
      <c r="B93" s="10"/>
      <c r="C93" s="83">
        <f>+C19/C63</f>
        <v>0.99752881236714264</v>
      </c>
      <c r="D93" s="83">
        <f>+D19/D63</f>
        <v>1.230213914679537</v>
      </c>
      <c r="E93" s="45" t="e">
        <f>+E19/E63</f>
        <v>#DIV/0!</v>
      </c>
      <c r="F93" s="10"/>
      <c r="G93" s="91"/>
      <c r="H93" s="10"/>
      <c r="I93" s="10"/>
      <c r="J93" s="10"/>
      <c r="K93" s="10"/>
    </row>
    <row r="94" spans="1:15" ht="9.75" customHeight="1" x14ac:dyDescent="0.2">
      <c r="A94" s="40" t="s">
        <v>33</v>
      </c>
      <c r="B94" s="10"/>
      <c r="C94" s="83">
        <f>+C30*100/C19</f>
        <v>25.994745857370614</v>
      </c>
      <c r="D94" s="83">
        <f>+D30*100/D19</f>
        <v>29.789155791981823</v>
      </c>
      <c r="E94" s="45" t="e">
        <f>+E30*100/E19</f>
        <v>#DIV/0!</v>
      </c>
      <c r="F94" s="10"/>
      <c r="G94" s="91"/>
      <c r="H94" s="10"/>
      <c r="I94" s="10"/>
      <c r="J94" s="10"/>
      <c r="K94" s="10"/>
    </row>
    <row r="95" spans="1:15" ht="9.75" customHeight="1" x14ac:dyDescent="0.2">
      <c r="A95" s="40" t="s">
        <v>34</v>
      </c>
      <c r="B95" s="10"/>
      <c r="C95" s="84">
        <f>+(-C32-C37-C41)*100/C94</f>
        <v>45514.523128257148</v>
      </c>
      <c r="D95" s="84">
        <f>+(-D32-D37-D41)*100/D94</f>
        <v>11821.415902453544</v>
      </c>
      <c r="E95" s="46" t="e">
        <f>+(-E32-E37-E41)*100/E94</f>
        <v>#DIV/0!</v>
      </c>
      <c r="F95" s="10"/>
      <c r="G95" s="111" t="e">
        <f>+(E95-D95)/D95</f>
        <v>#DIV/0!</v>
      </c>
      <c r="H95" s="10"/>
      <c r="I95" s="10"/>
      <c r="J95" s="10"/>
      <c r="K95" s="10"/>
    </row>
    <row r="96" spans="1:15" ht="9.75" customHeight="1" x14ac:dyDescent="0.2">
      <c r="A96" s="40" t="s">
        <v>35</v>
      </c>
      <c r="B96" s="10"/>
      <c r="C96" s="112">
        <f>+(+C19-((-C32-C37-C41)*100/+C94))*100/C19</f>
        <v>7.6954468256206638</v>
      </c>
      <c r="D96" s="112">
        <f>+(+D19-((-D32-D37-D41)*100/+D94))*100/D19</f>
        <v>34.494689261332979</v>
      </c>
      <c r="E96" s="113" t="e">
        <f>+(+E19-((-E32-E37-E41)*100/+E94))*100/E19</f>
        <v>#DIV/0!</v>
      </c>
      <c r="F96" s="10"/>
      <c r="G96" s="45"/>
      <c r="H96" s="10"/>
      <c r="I96" s="10"/>
      <c r="J96" s="10"/>
      <c r="K96" s="10"/>
    </row>
    <row r="97" spans="1:11" ht="9.75" customHeight="1" x14ac:dyDescent="0.2">
      <c r="A97" s="40" t="s">
        <v>36</v>
      </c>
      <c r="B97" s="10"/>
      <c r="C97" s="114">
        <f>+C30/(-C32-C37-C41)</f>
        <v>1.083370175803599</v>
      </c>
      <c r="D97" s="114">
        <f>+D30/(-D32-D37-D41)</f>
        <v>1.5265937810592076</v>
      </c>
      <c r="E97" s="115" t="e">
        <f>+E30/(-E32-E37-E41)</f>
        <v>#DIV/0!</v>
      </c>
      <c r="F97" s="10"/>
      <c r="G97" s="45"/>
      <c r="H97" s="10"/>
      <c r="I97" s="10"/>
      <c r="J97" s="10"/>
      <c r="K97" s="10"/>
    </row>
    <row r="98" spans="1:11" ht="9.75" customHeight="1" x14ac:dyDescent="0.2">
      <c r="A98" s="40" t="s">
        <v>37</v>
      </c>
      <c r="B98" s="10"/>
      <c r="C98" s="112">
        <f>+C43*100/+C71</f>
        <v>1.9954684518974217</v>
      </c>
      <c r="D98" s="112">
        <f>+D43*100/+D71</f>
        <v>12.641280488636207</v>
      </c>
      <c r="E98" s="113" t="e">
        <f>+E43*100/+E71</f>
        <v>#DIV/0!</v>
      </c>
      <c r="F98" s="10"/>
      <c r="G98" s="45"/>
      <c r="H98" s="10"/>
      <c r="I98" s="10"/>
      <c r="J98" s="10"/>
      <c r="K98" s="10"/>
    </row>
    <row r="99" spans="1:11" ht="9.75" customHeight="1" x14ac:dyDescent="0.2">
      <c r="A99" s="40" t="s">
        <v>38</v>
      </c>
      <c r="B99" s="10"/>
      <c r="C99" s="116">
        <f>IF(C66&lt;0,C43*100/-C66,C43*100/C66)</f>
        <v>6.4540645557451111</v>
      </c>
      <c r="D99" s="116">
        <f>IF(D66&lt;0,D43*100/-D66,D43*100/D66)</f>
        <v>27.545639547837965</v>
      </c>
      <c r="E99" s="113" t="e">
        <f>IF(E66&lt;0,E43*100/-E66,E43*100/E66)</f>
        <v>#DIV/0!</v>
      </c>
      <c r="F99" s="10"/>
      <c r="G99" s="45"/>
    </row>
    <row r="100" spans="1:11" ht="9.75" customHeight="1" x14ac:dyDescent="0.2">
      <c r="A100" s="40" t="s">
        <v>39</v>
      </c>
      <c r="B100" s="10"/>
      <c r="C100" s="112">
        <f>-C41*100/(+C68+C69)</f>
        <v>3.7945006134735917</v>
      </c>
      <c r="D100" s="112">
        <f>-D41*100/(+D68+D69)</f>
        <v>2.9054540026326863</v>
      </c>
      <c r="E100" s="113" t="e">
        <f>-E41*100/(+E68+E69)</f>
        <v>#DIV/0!</v>
      </c>
      <c r="F100" s="10"/>
      <c r="G100" s="45"/>
    </row>
    <row r="101" spans="1:11" ht="9.75" customHeight="1" x14ac:dyDescent="0.2">
      <c r="A101" s="67" t="s">
        <v>40</v>
      </c>
      <c r="B101" s="10"/>
      <c r="C101" s="129">
        <f>+C61/C69*100</f>
        <v>149.31367021750097</v>
      </c>
      <c r="D101" s="129">
        <f>+D61/D69*100</f>
        <v>275.41475642336485</v>
      </c>
      <c r="E101" s="130" t="e">
        <f>+E61/E69*100</f>
        <v>#DIV/0!</v>
      </c>
      <c r="F101" s="10"/>
      <c r="G101" s="72"/>
    </row>
    <row r="102" spans="1:11" ht="12.75" customHeight="1" x14ac:dyDescent="0.2">
      <c r="A102" s="10"/>
      <c r="B102" s="10"/>
      <c r="C102" s="10"/>
      <c r="D102" s="10"/>
      <c r="E102" s="10"/>
      <c r="F102" s="10"/>
      <c r="G102" s="10"/>
    </row>
    <row r="103" spans="1:11" ht="9.75" customHeight="1" x14ac:dyDescent="0.2">
      <c r="A103" s="10"/>
      <c r="B103" s="10"/>
      <c r="C103" s="10"/>
      <c r="D103" s="10"/>
      <c r="E103" s="10"/>
      <c r="F103" s="10"/>
      <c r="G103" s="10"/>
    </row>
    <row r="104" spans="1:11" ht="9.75" customHeight="1" x14ac:dyDescent="0.2">
      <c r="A104" s="10"/>
      <c r="B104" s="10"/>
      <c r="C104" s="10"/>
      <c r="D104" s="10"/>
      <c r="E104" s="10"/>
      <c r="F104" s="10"/>
      <c r="G104" s="10"/>
    </row>
    <row r="105" spans="1:11" ht="12.75" customHeight="1" x14ac:dyDescent="0.2">
      <c r="A105" s="10"/>
      <c r="B105" s="10"/>
      <c r="C105" s="10"/>
      <c r="D105" s="10"/>
      <c r="E105" s="10"/>
      <c r="F105" s="10"/>
      <c r="G105" s="10"/>
    </row>
    <row r="106" spans="1:11" ht="12.75" customHeight="1" x14ac:dyDescent="0.2">
      <c r="A106" s="6" t="s">
        <v>41</v>
      </c>
      <c r="B106" s="10"/>
      <c r="C106" s="10"/>
      <c r="D106" s="10"/>
      <c r="E106" s="10"/>
      <c r="F106" s="10"/>
      <c r="G106" s="10"/>
    </row>
    <row r="107" spans="1:11" ht="6" customHeight="1" x14ac:dyDescent="0.2">
      <c r="A107" s="10"/>
      <c r="B107" s="10"/>
      <c r="C107" s="10"/>
      <c r="D107" s="10"/>
      <c r="E107" s="10"/>
      <c r="F107" s="10"/>
      <c r="G107" s="10"/>
    </row>
    <row r="108" spans="1:11" ht="9.75" customHeight="1" x14ac:dyDescent="0.2">
      <c r="A108" s="10"/>
      <c r="B108" s="10"/>
      <c r="C108" s="156" t="s">
        <v>2</v>
      </c>
      <c r="D108" s="157"/>
      <c r="E108" s="158"/>
      <c r="F108" s="14"/>
      <c r="G108" s="15" t="s">
        <v>65</v>
      </c>
    </row>
    <row r="109" spans="1:11" ht="9.75" customHeight="1" x14ac:dyDescent="0.2">
      <c r="A109" s="10"/>
      <c r="B109" s="10"/>
      <c r="C109" s="150"/>
      <c r="D109" s="151"/>
      <c r="E109" s="152"/>
      <c r="F109" s="14"/>
      <c r="G109" s="21" t="s">
        <v>5</v>
      </c>
    </row>
    <row r="110" spans="1:11" ht="9.75" customHeight="1" x14ac:dyDescent="0.2">
      <c r="A110" s="10"/>
      <c r="B110" s="10"/>
      <c r="C110" s="22" t="str">
        <f>+C15</f>
        <v>o/20.000</v>
      </c>
      <c r="D110" s="23" t="str">
        <f>+D15</f>
        <v>Best prac</v>
      </c>
      <c r="E110" s="24">
        <f>+E15</f>
        <v>2016</v>
      </c>
      <c r="F110" s="14"/>
      <c r="G110" s="25"/>
    </row>
    <row r="111" spans="1:11" ht="6" customHeight="1" x14ac:dyDescent="0.2">
      <c r="A111" s="10"/>
      <c r="B111" s="10"/>
      <c r="C111" s="26"/>
      <c r="D111" s="26"/>
      <c r="E111" s="10"/>
      <c r="F111" s="10"/>
      <c r="G111" s="10"/>
    </row>
    <row r="112" spans="1:11" ht="9.75" customHeight="1" x14ac:dyDescent="0.2">
      <c r="A112" s="33" t="s">
        <v>42</v>
      </c>
      <c r="B112" s="10"/>
      <c r="C112" s="117"/>
      <c r="D112" s="117"/>
      <c r="E112" s="64"/>
      <c r="F112" s="10"/>
      <c r="G112" s="64"/>
    </row>
    <row r="113" spans="1:7" ht="9.75" customHeight="1" x14ac:dyDescent="0.2">
      <c r="A113" s="40" t="s">
        <v>43</v>
      </c>
      <c r="B113" s="10"/>
      <c r="C113" s="41">
        <v>53755.153846153844</v>
      </c>
      <c r="D113" s="41">
        <v>19130.5</v>
      </c>
      <c r="E113" s="42">
        <v>0</v>
      </c>
      <c r="F113" s="10"/>
      <c r="G113" s="91"/>
    </row>
    <row r="114" spans="1:7" ht="9.75" customHeight="1" x14ac:dyDescent="0.2">
      <c r="A114" s="40" t="s">
        <v>44</v>
      </c>
      <c r="B114" s="10"/>
      <c r="C114" s="41">
        <v>0</v>
      </c>
      <c r="D114" s="41">
        <v>0</v>
      </c>
      <c r="E114" s="42">
        <v>0</v>
      </c>
      <c r="F114" s="10"/>
      <c r="G114" s="91"/>
    </row>
    <row r="115" spans="1:7" ht="9.75" customHeight="1" x14ac:dyDescent="0.2">
      <c r="A115" s="40" t="s">
        <v>45</v>
      </c>
      <c r="B115" s="10"/>
      <c r="C115" s="41">
        <v>0</v>
      </c>
      <c r="D115" s="41">
        <v>0</v>
      </c>
      <c r="E115" s="42">
        <v>0</v>
      </c>
      <c r="F115" s="10"/>
      <c r="G115" s="91"/>
    </row>
    <row r="116" spans="1:7" ht="9.75" customHeight="1" x14ac:dyDescent="0.2">
      <c r="A116" s="40" t="s">
        <v>46</v>
      </c>
      <c r="B116" s="10"/>
      <c r="C116" s="41">
        <v>0</v>
      </c>
      <c r="D116" s="41">
        <v>0</v>
      </c>
      <c r="E116" s="42">
        <v>0</v>
      </c>
      <c r="F116" s="10"/>
      <c r="G116" s="91"/>
    </row>
    <row r="117" spans="1:7" ht="6" customHeight="1" x14ac:dyDescent="0.2">
      <c r="A117" s="40"/>
      <c r="B117" s="10"/>
      <c r="C117" s="41"/>
      <c r="D117" s="41"/>
      <c r="E117" s="46"/>
      <c r="F117" s="10"/>
      <c r="G117" s="91"/>
    </row>
    <row r="118" spans="1:7" ht="9.75" customHeight="1" x14ac:dyDescent="0.2">
      <c r="A118" s="48" t="s">
        <v>47</v>
      </c>
      <c r="B118" s="14"/>
      <c r="C118" s="49">
        <v>53755.153846153844</v>
      </c>
      <c r="D118" s="49">
        <v>19130.5</v>
      </c>
      <c r="E118" s="50">
        <f>SUM(E113:E117)</f>
        <v>0</v>
      </c>
      <c r="F118" s="14"/>
      <c r="G118" s="51">
        <f>+(E118-D118)/D118</f>
        <v>-1</v>
      </c>
    </row>
    <row r="119" spans="1:7" ht="6" customHeight="1" x14ac:dyDescent="0.2">
      <c r="A119" s="40"/>
      <c r="B119" s="10"/>
      <c r="C119" s="41"/>
      <c r="D119" s="41"/>
      <c r="E119" s="46"/>
      <c r="F119" s="10"/>
      <c r="G119" s="91"/>
    </row>
    <row r="120" spans="1:7" ht="9.75" customHeight="1" x14ac:dyDescent="0.2">
      <c r="A120" s="40" t="s">
        <v>48</v>
      </c>
      <c r="B120" s="10"/>
      <c r="C120" s="41">
        <v>20935</v>
      </c>
      <c r="D120" s="41">
        <v>3900</v>
      </c>
      <c r="E120" s="42">
        <v>0</v>
      </c>
      <c r="F120" s="10"/>
      <c r="G120" s="91"/>
    </row>
    <row r="121" spans="1:7" ht="9.75" customHeight="1" x14ac:dyDescent="0.2">
      <c r="A121" s="40" t="s">
        <v>49</v>
      </c>
      <c r="B121" s="10"/>
      <c r="C121" s="41">
        <v>11384.615384615385</v>
      </c>
      <c r="D121" s="41">
        <v>0</v>
      </c>
      <c r="E121" s="42">
        <v>0</v>
      </c>
      <c r="F121" s="10"/>
      <c r="G121" s="91"/>
    </row>
    <row r="122" spans="1:7" ht="6" customHeight="1" x14ac:dyDescent="0.2">
      <c r="A122" s="40"/>
      <c r="B122" s="10"/>
      <c r="C122" s="41"/>
      <c r="D122" s="41"/>
      <c r="E122" s="46"/>
      <c r="F122" s="10"/>
      <c r="G122" s="91"/>
    </row>
    <row r="123" spans="1:7" ht="9.75" customHeight="1" x14ac:dyDescent="0.2">
      <c r="A123" s="55" t="s">
        <v>50</v>
      </c>
      <c r="B123" s="14"/>
      <c r="C123" s="56">
        <v>59988.692307692305</v>
      </c>
      <c r="D123" s="56">
        <v>20324.2</v>
      </c>
      <c r="E123" s="99">
        <v>0</v>
      </c>
      <c r="F123" s="14"/>
      <c r="G123" s="58">
        <f>+(E123-D123)/D123</f>
        <v>-1</v>
      </c>
    </row>
    <row r="124" spans="1:7" ht="15" customHeight="1" x14ac:dyDescent="0.2">
      <c r="A124" s="10"/>
      <c r="B124" s="10"/>
      <c r="C124" s="32"/>
      <c r="D124" s="32"/>
      <c r="E124" s="32"/>
      <c r="F124" s="10"/>
      <c r="G124" s="10"/>
    </row>
    <row r="125" spans="1:7" ht="9.75" customHeight="1" x14ac:dyDescent="0.2">
      <c r="A125" s="33" t="s">
        <v>51</v>
      </c>
      <c r="B125" s="10"/>
      <c r="C125" s="62"/>
      <c r="D125" s="62"/>
      <c r="E125" s="63"/>
      <c r="F125" s="10"/>
      <c r="G125" s="64"/>
    </row>
    <row r="126" spans="1:7" ht="9.75" customHeight="1" x14ac:dyDescent="0.2">
      <c r="A126" s="40" t="s">
        <v>52</v>
      </c>
      <c r="B126" s="10"/>
      <c r="C126" s="41">
        <v>83662.153846153844</v>
      </c>
      <c r="D126" s="41">
        <v>23788.1</v>
      </c>
      <c r="E126" s="42">
        <v>0</v>
      </c>
      <c r="F126" s="10"/>
      <c r="G126" s="43">
        <f>+(E126-D126)/D126</f>
        <v>-1</v>
      </c>
    </row>
    <row r="127" spans="1:7" ht="9.75" customHeight="1" x14ac:dyDescent="0.2">
      <c r="A127" s="40" t="s">
        <v>66</v>
      </c>
      <c r="B127" s="10"/>
      <c r="C127" s="100">
        <v>1.3946320652738402</v>
      </c>
      <c r="D127" s="100">
        <v>1.1704322925379596</v>
      </c>
      <c r="E127" s="101" t="e">
        <f>+E126/E123</f>
        <v>#DIV/0!</v>
      </c>
      <c r="F127" s="10"/>
      <c r="G127" s="43" t="e">
        <f>+(E127-D127)/D127</f>
        <v>#DIV/0!</v>
      </c>
    </row>
    <row r="128" spans="1:7" ht="9.75" customHeight="1" x14ac:dyDescent="0.2">
      <c r="A128" s="67" t="s">
        <v>54</v>
      </c>
      <c r="B128" s="10"/>
      <c r="C128" s="95">
        <v>187.89398386183257</v>
      </c>
      <c r="D128" s="95">
        <v>198.6539488231511</v>
      </c>
      <c r="E128" s="73" t="e">
        <f>+(-E24+E47-E50)*1000/E126</f>
        <v>#DIV/0!</v>
      </c>
      <c r="F128" s="10"/>
      <c r="G128" s="70" t="e">
        <f>+(E128-D128)/D128</f>
        <v>#DIV/0!</v>
      </c>
    </row>
    <row r="129" spans="1:15" ht="15" customHeight="1" x14ac:dyDescent="0.2">
      <c r="A129" s="10"/>
      <c r="B129" s="10"/>
      <c r="C129" s="106"/>
      <c r="D129" s="32"/>
      <c r="E129" s="106"/>
      <c r="F129" s="10"/>
      <c r="G129" s="10"/>
    </row>
    <row r="130" spans="1:15" ht="9.75" customHeight="1" x14ac:dyDescent="0.2">
      <c r="A130" s="33" t="s">
        <v>55</v>
      </c>
      <c r="B130" s="10"/>
      <c r="C130" s="62"/>
      <c r="D130" s="62"/>
      <c r="E130" s="63"/>
      <c r="F130" s="10"/>
      <c r="G130" s="64"/>
    </row>
    <row r="131" spans="1:15" ht="9.75" customHeight="1" x14ac:dyDescent="0.2">
      <c r="A131" s="40" t="s">
        <v>56</v>
      </c>
      <c r="B131" s="10"/>
      <c r="C131" s="41">
        <v>1032</v>
      </c>
      <c r="D131" s="41">
        <v>229.3</v>
      </c>
      <c r="E131" s="42">
        <v>0</v>
      </c>
      <c r="F131" s="10"/>
      <c r="G131" s="43">
        <f>+(E131-D131)/D131</f>
        <v>-1</v>
      </c>
    </row>
    <row r="132" spans="1:15" ht="9.75" customHeight="1" x14ac:dyDescent="0.2">
      <c r="A132" s="40" t="s">
        <v>57</v>
      </c>
      <c r="B132" s="10"/>
      <c r="C132" s="41">
        <v>2056.2307692307691</v>
      </c>
      <c r="D132" s="41">
        <v>386.7</v>
      </c>
      <c r="E132" s="42">
        <v>0</v>
      </c>
      <c r="F132" s="10"/>
      <c r="G132" s="43">
        <f>+(E132-D132)/D132</f>
        <v>-1</v>
      </c>
    </row>
    <row r="133" spans="1:15" ht="6" customHeight="1" x14ac:dyDescent="0.2">
      <c r="A133" s="40"/>
      <c r="B133" s="10"/>
      <c r="C133" s="41"/>
      <c r="D133" s="41"/>
      <c r="E133" s="46"/>
      <c r="F133" s="10"/>
      <c r="G133" s="91"/>
    </row>
    <row r="134" spans="1:15" ht="9.75" customHeight="1" x14ac:dyDescent="0.2">
      <c r="A134" s="55" t="s">
        <v>58</v>
      </c>
      <c r="B134" s="14"/>
      <c r="C134" s="56">
        <f>SUM(C131:C132)</f>
        <v>3088.2307692307691</v>
      </c>
      <c r="D134" s="56">
        <f>SUM(D131:D132)</f>
        <v>616</v>
      </c>
      <c r="E134" s="57">
        <f>SUM(E131:E133)</f>
        <v>0</v>
      </c>
      <c r="F134" s="14"/>
      <c r="G134" s="58">
        <f>+(E134-D134)/D134</f>
        <v>-1</v>
      </c>
    </row>
    <row r="135" spans="1:15" s="127" customFormat="1" ht="9.75" customHeight="1" x14ac:dyDescent="0.2">
      <c r="A135" s="123"/>
      <c r="B135" s="123"/>
      <c r="C135" s="125"/>
      <c r="D135" s="125"/>
      <c r="E135" s="128"/>
      <c r="F135" s="123"/>
      <c r="G135" s="109"/>
    </row>
    <row r="136" spans="1:15" s="127" customFormat="1" ht="6" customHeight="1" x14ac:dyDescent="0.2">
      <c r="A136" s="123"/>
      <c r="B136" s="123"/>
      <c r="C136" s="125"/>
      <c r="D136" s="125"/>
      <c r="E136" s="125"/>
      <c r="F136" s="123"/>
      <c r="G136" s="123"/>
    </row>
    <row r="137" spans="1:15" ht="6" customHeight="1" x14ac:dyDescent="0.2"/>
    <row r="138" spans="1:15" ht="6" customHeight="1" x14ac:dyDescent="0.2"/>
    <row r="139" spans="1:15" ht="6" customHeight="1" x14ac:dyDescent="0.2"/>
    <row r="140" spans="1:15" ht="5.25" customHeight="1" x14ac:dyDescent="0.2"/>
    <row r="141" spans="1:15" ht="6" customHeight="1" x14ac:dyDescent="0.2"/>
    <row r="142" spans="1:15" ht="9.75" customHeight="1" x14ac:dyDescent="0.2"/>
    <row r="143" spans="1:15" x14ac:dyDescent="0.2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</row>
    <row r="149" spans="1:15" x14ac:dyDescent="0.2">
      <c r="A149" s="153" t="s">
        <v>80</v>
      </c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</row>
  </sheetData>
  <mergeCells count="12">
    <mergeCell ref="A149:O149"/>
    <mergeCell ref="A3:O3"/>
    <mergeCell ref="A4:O4"/>
    <mergeCell ref="A6:O6"/>
    <mergeCell ref="A8:O8"/>
    <mergeCell ref="A73:O73"/>
    <mergeCell ref="A76:O76"/>
    <mergeCell ref="A77:O77"/>
    <mergeCell ref="A79:O79"/>
    <mergeCell ref="A81:O81"/>
    <mergeCell ref="C108:E108"/>
    <mergeCell ref="A143:O143"/>
  </mergeCells>
  <pageMargins left="0.78740157480314965" right="0.31" top="0.23622047244094491" bottom="0.51" header="0.19685039370078741" footer="0.31496062992125984"/>
  <pageSetup paperSize="9" scale="97" orientation="portrait" horizontalDpi="300" verticalDpi="300"/>
  <headerFooter alignWithMargins="0"/>
  <rowBreaks count="1" manualBreakCount="1">
    <brk id="7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P150"/>
  <sheetViews>
    <sheetView showGridLines="0" zoomScaleNormal="100" workbookViewId="0">
      <selection activeCell="K121" sqref="K121"/>
    </sheetView>
  </sheetViews>
  <sheetFormatPr defaultRowHeight="12.75" x14ac:dyDescent="0.2"/>
  <cols>
    <col min="1" max="1" width="18.140625" style="3" customWidth="1"/>
    <col min="2" max="2" width="0.5703125" style="3" customWidth="1"/>
    <col min="3" max="5" width="8" style="3" customWidth="1"/>
    <col min="6" max="6" width="0.5703125" style="3" customWidth="1"/>
    <col min="7" max="7" width="8" style="3" customWidth="1"/>
    <col min="8" max="8" width="0.5703125" style="3" customWidth="1"/>
    <col min="9" max="11" width="8" style="3" customWidth="1"/>
    <col min="12" max="12" width="0.5703125" style="3" customWidth="1"/>
    <col min="13" max="15" width="8" style="3" customWidth="1"/>
    <col min="16" max="16" width="0.140625" style="3" customWidth="1"/>
    <col min="17" max="16384" width="9.140625" style="3"/>
  </cols>
  <sheetData>
    <row r="1" spans="1:16" ht="67.5" customHeight="1" x14ac:dyDescent="0.2"/>
    <row r="2" spans="1:16" ht="5.25" customHeight="1" x14ac:dyDescent="0.2"/>
    <row r="3" spans="1:16" ht="20.25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6" ht="15.75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5.75" x14ac:dyDescent="0.25">
      <c r="A6" s="160" t="s">
        <v>64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8" spans="1:16" x14ac:dyDescent="0.2">
      <c r="A8" s="162" t="s">
        <v>61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1:16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x14ac:dyDescent="0.2">
      <c r="A10" s="6"/>
      <c r="E10" s="7"/>
      <c r="F10" s="7"/>
      <c r="G10" s="7"/>
      <c r="H10" s="7"/>
      <c r="I10" s="7"/>
      <c r="J10" s="7"/>
      <c r="K10" s="7"/>
    </row>
    <row r="11" spans="1:16" x14ac:dyDescent="0.2">
      <c r="A11" s="4" t="s">
        <v>1</v>
      </c>
      <c r="B11" s="5"/>
      <c r="C11" s="5"/>
      <c r="E11" s="7"/>
      <c r="F11" s="7"/>
      <c r="G11" s="7"/>
      <c r="H11" s="7"/>
      <c r="I11" s="7"/>
      <c r="J11" s="7"/>
      <c r="K11" s="7"/>
    </row>
    <row r="12" spans="1:16" ht="6" customHeight="1" x14ac:dyDescent="0.2"/>
    <row r="13" spans="1:16" ht="9.9499999999999993" customHeight="1" x14ac:dyDescent="0.2">
      <c r="A13" s="10"/>
      <c r="B13" s="10"/>
      <c r="C13" s="11" t="s">
        <v>2</v>
      </c>
      <c r="D13" s="12"/>
      <c r="E13" s="13"/>
      <c r="F13" s="14"/>
      <c r="G13" s="15" t="s">
        <v>65</v>
      </c>
      <c r="H13" s="14"/>
      <c r="I13" s="2"/>
      <c r="J13" s="16"/>
      <c r="K13" s="17"/>
      <c r="L13" s="14"/>
      <c r="M13" s="11" t="s">
        <v>3</v>
      </c>
      <c r="N13" s="12"/>
      <c r="O13" s="13"/>
    </row>
    <row r="14" spans="1:16" ht="9.9499999999999993" customHeight="1" x14ac:dyDescent="0.2">
      <c r="A14" s="10"/>
      <c r="B14" s="10"/>
      <c r="C14" s="18" t="s">
        <v>4</v>
      </c>
      <c r="D14" s="19"/>
      <c r="E14" s="20"/>
      <c r="F14" s="14"/>
      <c r="G14" s="21" t="s">
        <v>5</v>
      </c>
      <c r="H14" s="14"/>
      <c r="I14" s="18" t="s">
        <v>6</v>
      </c>
      <c r="J14" s="19"/>
      <c r="K14" s="20"/>
      <c r="L14" s="14"/>
      <c r="M14" s="18" t="s">
        <v>7</v>
      </c>
      <c r="N14" s="19"/>
      <c r="O14" s="20"/>
    </row>
    <row r="15" spans="1:16" ht="9.9499999999999993" customHeight="1" x14ac:dyDescent="0.2">
      <c r="A15" s="10"/>
      <c r="B15" s="10"/>
      <c r="C15" s="145">
        <v>2015</v>
      </c>
      <c r="D15" s="145">
        <v>2016</v>
      </c>
      <c r="E15" s="146" t="s">
        <v>63</v>
      </c>
      <c r="F15" s="14"/>
      <c r="G15" s="25"/>
      <c r="H15" s="14"/>
      <c r="I15" s="145">
        <f>+C15</f>
        <v>2015</v>
      </c>
      <c r="J15" s="145">
        <f>+D15</f>
        <v>2016</v>
      </c>
      <c r="K15" s="146" t="str">
        <f>+E15</f>
        <v>Egne</v>
      </c>
      <c r="L15" s="14"/>
      <c r="M15" s="145">
        <f>+C15</f>
        <v>2015</v>
      </c>
      <c r="N15" s="145">
        <f>+D15</f>
        <v>2016</v>
      </c>
      <c r="O15" s="146" t="str">
        <f>+E15</f>
        <v>Egne</v>
      </c>
    </row>
    <row r="16" spans="1:16" ht="6" customHeight="1" x14ac:dyDescent="0.2">
      <c r="A16" s="10"/>
      <c r="B16" s="10"/>
      <c r="C16" s="26"/>
      <c r="D16" s="26"/>
      <c r="E16" s="10"/>
      <c r="F16" s="10"/>
      <c r="G16" s="10"/>
      <c r="H16" s="10"/>
      <c r="I16" s="26"/>
      <c r="J16" s="26"/>
      <c r="K16" s="10"/>
      <c r="L16" s="10"/>
      <c r="M16" s="26"/>
      <c r="N16" s="26"/>
      <c r="O16" s="10"/>
    </row>
    <row r="17" spans="1:15" ht="9.9499999999999993" customHeight="1" x14ac:dyDescent="0.2">
      <c r="A17" s="27" t="s">
        <v>77</v>
      </c>
      <c r="B17" s="28"/>
      <c r="C17" s="122"/>
      <c r="D17" s="122"/>
      <c r="E17" s="122"/>
      <c r="F17" s="14"/>
      <c r="G17" s="14"/>
      <c r="H17" s="14"/>
      <c r="I17" s="14"/>
      <c r="J17" s="14"/>
      <c r="K17" s="14"/>
      <c r="L17" s="14"/>
      <c r="M17" s="29">
        <f>+C124</f>
        <v>27100</v>
      </c>
      <c r="N17" s="29">
        <f>+D124</f>
        <v>27100</v>
      </c>
      <c r="O17" s="30">
        <f>+E124</f>
        <v>0</v>
      </c>
    </row>
    <row r="18" spans="1:15" ht="6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1"/>
      <c r="N18" s="31"/>
      <c r="O18" s="32"/>
    </row>
    <row r="19" spans="1:15" ht="9.9499999999999993" customHeight="1" x14ac:dyDescent="0.2">
      <c r="A19" s="33" t="s">
        <v>8</v>
      </c>
      <c r="B19" s="10"/>
      <c r="C19" s="34">
        <v>34455.333333333336</v>
      </c>
      <c r="D19" s="34">
        <v>33088.333333333336</v>
      </c>
      <c r="E19" s="35">
        <v>0</v>
      </c>
      <c r="F19" s="14"/>
      <c r="G19" s="36">
        <f>+(E19-D19)/D19</f>
        <v>-1</v>
      </c>
      <c r="H19" s="14"/>
      <c r="I19" s="37">
        <f>+C19*100/C19</f>
        <v>100</v>
      </c>
      <c r="J19" s="37">
        <f>+D19*100/D19</f>
        <v>100</v>
      </c>
      <c r="K19" s="38" t="e">
        <f>+E19*100/E19</f>
        <v>#DIV/0!</v>
      </c>
      <c r="L19" s="14"/>
      <c r="M19" s="34">
        <f t="shared" ref="M19:O20" si="0">+C19*1000/M$17</f>
        <v>1271.4145141451415</v>
      </c>
      <c r="N19" s="34">
        <f t="shared" si="0"/>
        <v>1220.9717097170972</v>
      </c>
      <c r="O19" s="39" t="e">
        <f t="shared" si="0"/>
        <v>#DIV/0!</v>
      </c>
    </row>
    <row r="20" spans="1:15" ht="9.9499999999999993" customHeight="1" x14ac:dyDescent="0.2">
      <c r="A20" s="40" t="s">
        <v>9</v>
      </c>
      <c r="B20" s="10"/>
      <c r="C20" s="41">
        <v>-6454.666666666667</v>
      </c>
      <c r="D20" s="41">
        <v>-5556.166666666667</v>
      </c>
      <c r="E20" s="42">
        <v>0</v>
      </c>
      <c r="F20" s="10"/>
      <c r="G20" s="43">
        <f>+(E20-D20)/D20</f>
        <v>-1</v>
      </c>
      <c r="H20" s="10"/>
      <c r="I20" s="44">
        <f>+C20*100/C$19</f>
        <v>-18.733432656773022</v>
      </c>
      <c r="J20" s="44">
        <f>+D20*100/D$19</f>
        <v>-16.791920616531506</v>
      </c>
      <c r="K20" s="45" t="e">
        <f>+E20*100/E$19</f>
        <v>#DIV/0!</v>
      </c>
      <c r="L20" s="10"/>
      <c r="M20" s="41">
        <f t="shared" si="0"/>
        <v>-238.17958179581797</v>
      </c>
      <c r="N20" s="41">
        <f t="shared" si="0"/>
        <v>-205.02460024600248</v>
      </c>
      <c r="O20" s="46" t="e">
        <f t="shared" si="0"/>
        <v>#DIV/0!</v>
      </c>
    </row>
    <row r="21" spans="1:15" ht="6" customHeight="1" x14ac:dyDescent="0.2">
      <c r="A21" s="40"/>
      <c r="B21" s="10"/>
      <c r="C21" s="41"/>
      <c r="D21" s="41"/>
      <c r="E21" s="46"/>
      <c r="F21" s="10"/>
      <c r="G21" s="47"/>
      <c r="H21" s="10"/>
      <c r="I21" s="44"/>
      <c r="J21" s="44"/>
      <c r="K21" s="45"/>
      <c r="L21" s="10"/>
      <c r="M21" s="41"/>
      <c r="N21" s="41"/>
      <c r="O21" s="46"/>
    </row>
    <row r="22" spans="1:15" ht="9.9499999999999993" customHeight="1" x14ac:dyDescent="0.2">
      <c r="A22" s="48" t="s">
        <v>10</v>
      </c>
      <c r="B22" s="10"/>
      <c r="C22" s="49">
        <v>28000.666666666668</v>
      </c>
      <c r="D22" s="49">
        <v>27532.166666666668</v>
      </c>
      <c r="E22" s="50">
        <f>SUM(E19:E21)</f>
        <v>0</v>
      </c>
      <c r="F22" s="14"/>
      <c r="G22" s="51">
        <f>IF(+D22&lt;0,(-D22+E22)/-D22,(-D22+E22)/D22)</f>
        <v>-1</v>
      </c>
      <c r="H22" s="14"/>
      <c r="I22" s="52">
        <f>SUM(I19:I21)</f>
        <v>81.266567343226981</v>
      </c>
      <c r="J22" s="52">
        <f>SUM(J19:J21)</f>
        <v>83.208079383468487</v>
      </c>
      <c r="K22" s="53" t="e">
        <f>SUM(K19:K21)</f>
        <v>#DIV/0!</v>
      </c>
      <c r="L22" s="14"/>
      <c r="M22" s="49">
        <f>SUM(M19:M21)</f>
        <v>1033.2349323493236</v>
      </c>
      <c r="N22" s="49">
        <f>SUM(N19:N21)</f>
        <v>1015.9471094710947</v>
      </c>
      <c r="O22" s="50" t="e">
        <f>SUM(O19:O21)</f>
        <v>#DIV/0!</v>
      </c>
    </row>
    <row r="23" spans="1:15" ht="6" customHeight="1" x14ac:dyDescent="0.2">
      <c r="A23" s="40"/>
      <c r="B23" s="10"/>
      <c r="C23" s="41"/>
      <c r="D23" s="41"/>
      <c r="E23" s="46"/>
      <c r="F23" s="10"/>
      <c r="G23" s="43"/>
      <c r="H23" s="10"/>
      <c r="I23" s="44"/>
      <c r="J23" s="44"/>
      <c r="K23" s="45"/>
      <c r="L23" s="10"/>
      <c r="M23" s="41"/>
      <c r="N23" s="41"/>
      <c r="O23" s="46"/>
    </row>
    <row r="24" spans="1:15" ht="9.9499999999999993" customHeight="1" x14ac:dyDescent="0.2">
      <c r="A24" s="40" t="s">
        <v>11</v>
      </c>
      <c r="B24" s="10"/>
      <c r="C24" s="41">
        <v>-6550.833333333333</v>
      </c>
      <c r="D24" s="41">
        <v>-6159.166666666667</v>
      </c>
      <c r="E24" s="42">
        <v>0</v>
      </c>
      <c r="F24" s="10"/>
      <c r="G24" s="43">
        <f>+(E24-D24)/D24</f>
        <v>-1</v>
      </c>
      <c r="H24" s="10"/>
      <c r="I24" s="44">
        <f t="shared" ref="I24:K25" si="1">+C24*100/C$19</f>
        <v>-19.012537971866955</v>
      </c>
      <c r="J24" s="44">
        <f t="shared" si="1"/>
        <v>-18.614315216843803</v>
      </c>
      <c r="K24" s="45" t="e">
        <f t="shared" si="1"/>
        <v>#DIV/0!</v>
      </c>
      <c r="L24" s="10"/>
      <c r="M24" s="41">
        <f t="shared" ref="M24:O25" si="2">+C24*1000/M$17</f>
        <v>-241.7281672816728</v>
      </c>
      <c r="N24" s="41">
        <f t="shared" si="2"/>
        <v>-227.27552275522757</v>
      </c>
      <c r="O24" s="46" t="e">
        <f t="shared" si="2"/>
        <v>#DIV/0!</v>
      </c>
    </row>
    <row r="25" spans="1:15" ht="9.9499999999999993" customHeight="1" x14ac:dyDescent="0.2">
      <c r="A25" s="40" t="s">
        <v>12</v>
      </c>
      <c r="B25" s="10"/>
      <c r="C25" s="41">
        <v>-12714.166666666666</v>
      </c>
      <c r="D25" s="41">
        <v>-12534.5</v>
      </c>
      <c r="E25" s="42">
        <v>0</v>
      </c>
      <c r="F25" s="10"/>
      <c r="G25" s="43">
        <f>+(E25-D25)/D25</f>
        <v>-1</v>
      </c>
      <c r="H25" s="10"/>
      <c r="I25" s="44">
        <f t="shared" si="1"/>
        <v>-36.90043147650097</v>
      </c>
      <c r="J25" s="44">
        <f t="shared" si="1"/>
        <v>-37.881932201682361</v>
      </c>
      <c r="K25" s="45" t="e">
        <f t="shared" si="1"/>
        <v>#DIV/0!</v>
      </c>
      <c r="L25" s="10"/>
      <c r="M25" s="41">
        <f t="shared" si="2"/>
        <v>-469.15744157441571</v>
      </c>
      <c r="N25" s="41">
        <f t="shared" si="2"/>
        <v>-462.52767527675275</v>
      </c>
      <c r="O25" s="46" t="e">
        <f t="shared" si="2"/>
        <v>#DIV/0!</v>
      </c>
    </row>
    <row r="26" spans="1:15" ht="9.9499999999999993" customHeight="1" x14ac:dyDescent="0.2">
      <c r="A26" s="40"/>
      <c r="B26" s="10"/>
      <c r="C26" s="49">
        <v>8735.6666666666697</v>
      </c>
      <c r="D26" s="49">
        <v>8838.5</v>
      </c>
      <c r="E26" s="50">
        <f>SUM(E22:E25)</f>
        <v>0</v>
      </c>
      <c r="F26" s="14"/>
      <c r="G26" s="51">
        <f>IF(+D26&lt;0,(-D26+E26)/-D26,(-D26+E26)/D26)</f>
        <v>-1</v>
      </c>
      <c r="H26" s="14"/>
      <c r="I26" s="52">
        <f>SUM(I22:I25)</f>
        <v>25.353597894859057</v>
      </c>
      <c r="J26" s="52">
        <f>SUM(J22:J25)</f>
        <v>26.71183196494232</v>
      </c>
      <c r="K26" s="53" t="e">
        <f>SUM(K22:K25)</f>
        <v>#DIV/0!</v>
      </c>
      <c r="L26" s="14"/>
      <c r="M26" s="49">
        <f>SUM(M22:M25)</f>
        <v>322.34932349323509</v>
      </c>
      <c r="N26" s="49">
        <f>SUM(N22:N25)</f>
        <v>326.14391143911433</v>
      </c>
      <c r="O26" s="50" t="e">
        <f>SUM(O22:O25)</f>
        <v>#DIV/0!</v>
      </c>
    </row>
    <row r="27" spans="1:15" ht="6" customHeight="1" x14ac:dyDescent="0.2">
      <c r="A27" s="40"/>
      <c r="B27" s="10"/>
      <c r="C27" s="41"/>
      <c r="D27" s="41"/>
      <c r="E27" s="46"/>
      <c r="F27" s="10"/>
      <c r="G27" s="43"/>
      <c r="H27" s="10"/>
      <c r="I27" s="44"/>
      <c r="J27" s="44"/>
      <c r="K27" s="45"/>
      <c r="L27" s="10"/>
      <c r="M27" s="41"/>
      <c r="N27" s="41"/>
      <c r="O27" s="46"/>
    </row>
    <row r="28" spans="1:15" ht="9.9499999999999993" customHeight="1" x14ac:dyDescent="0.2">
      <c r="A28" s="40" t="s">
        <v>13</v>
      </c>
      <c r="B28" s="10"/>
      <c r="C28" s="41">
        <v>-2687</v>
      </c>
      <c r="D28" s="41">
        <v>-3030.6666666666665</v>
      </c>
      <c r="E28" s="42">
        <v>0</v>
      </c>
      <c r="F28" s="10"/>
      <c r="G28" s="43">
        <f>+(E28-D28)/D28</f>
        <v>-1</v>
      </c>
      <c r="H28" s="10"/>
      <c r="I28" s="44">
        <f>+C28*100/C$19</f>
        <v>-7.7985024089158905</v>
      </c>
      <c r="J28" s="44">
        <f>+D28*100/D$19</f>
        <v>-9.1593210094192301</v>
      </c>
      <c r="K28" s="45" t="e">
        <f>+E28*100/E$19</f>
        <v>#DIV/0!</v>
      </c>
      <c r="L28" s="10"/>
      <c r="M28" s="41">
        <f>+C28*1000/M$17</f>
        <v>-99.151291512915122</v>
      </c>
      <c r="N28" s="41">
        <f>+D28*1000/N$17</f>
        <v>-111.83271832718327</v>
      </c>
      <c r="O28" s="46" t="e">
        <f>+E28*1000/O$17</f>
        <v>#DIV/0!</v>
      </c>
    </row>
    <row r="29" spans="1:15" ht="6" customHeight="1" x14ac:dyDescent="0.2">
      <c r="A29" s="40"/>
      <c r="B29" s="10"/>
      <c r="C29" s="41"/>
      <c r="D29" s="41"/>
      <c r="E29" s="46"/>
      <c r="F29" s="10"/>
      <c r="G29" s="43"/>
      <c r="H29" s="10"/>
      <c r="I29" s="44"/>
      <c r="J29" s="44"/>
      <c r="K29" s="45"/>
      <c r="L29" s="10"/>
      <c r="M29" s="41"/>
      <c r="N29" s="41"/>
      <c r="O29" s="46"/>
    </row>
    <row r="30" spans="1:15" ht="9.9499999999999993" customHeight="1" x14ac:dyDescent="0.2">
      <c r="A30" s="48" t="s">
        <v>14</v>
      </c>
      <c r="B30" s="10"/>
      <c r="C30" s="49">
        <v>6048.6666666666697</v>
      </c>
      <c r="D30" s="49">
        <v>5807.8333333333339</v>
      </c>
      <c r="E30" s="50">
        <f>SUM(E26:E29)</f>
        <v>0</v>
      </c>
      <c r="F30" s="14"/>
      <c r="G30" s="51">
        <f>IF(+D30&lt;0,(-D30+E30)/-D30,(-D30+E30)/D30)</f>
        <v>-1</v>
      </c>
      <c r="H30" s="14"/>
      <c r="I30" s="52">
        <f>SUM(I26:I29)</f>
        <v>17.555095485943166</v>
      </c>
      <c r="J30" s="52">
        <f>SUM(J26:J29)</f>
        <v>17.55251095552309</v>
      </c>
      <c r="K30" s="53" t="e">
        <f>SUM(K26:K29)</f>
        <v>#DIV/0!</v>
      </c>
      <c r="L30" s="14"/>
      <c r="M30" s="49">
        <f>SUM(M26:M29)</f>
        <v>223.19803198031997</v>
      </c>
      <c r="N30" s="49">
        <f>SUM(N26:N29)</f>
        <v>214.31119311193106</v>
      </c>
      <c r="O30" s="50" t="e">
        <f>SUM(O26:O29)</f>
        <v>#DIV/0!</v>
      </c>
    </row>
    <row r="31" spans="1:15" ht="6" customHeight="1" x14ac:dyDescent="0.2">
      <c r="A31" s="40"/>
      <c r="B31" s="10"/>
      <c r="C31" s="41"/>
      <c r="D31" s="41"/>
      <c r="E31" s="46"/>
      <c r="F31" s="10"/>
      <c r="G31" s="43"/>
      <c r="H31" s="10"/>
      <c r="I31" s="44"/>
      <c r="J31" s="44"/>
      <c r="K31" s="45"/>
      <c r="L31" s="10"/>
      <c r="M31" s="41"/>
      <c r="N31" s="41"/>
      <c r="O31" s="46"/>
    </row>
    <row r="32" spans="1:15" ht="9.9499999999999993" customHeight="1" x14ac:dyDescent="0.2">
      <c r="A32" s="40" t="s">
        <v>15</v>
      </c>
      <c r="B32" s="10"/>
      <c r="C32" s="41">
        <v>-3911.5</v>
      </c>
      <c r="D32" s="41">
        <v>-3974.6666666666665</v>
      </c>
      <c r="E32" s="42">
        <v>0</v>
      </c>
      <c r="F32" s="10"/>
      <c r="G32" s="43">
        <f>+(E32-D32)/D32</f>
        <v>-1</v>
      </c>
      <c r="H32" s="10"/>
      <c r="I32" s="44">
        <f>+C32*100/C$19</f>
        <v>-11.352378925371978</v>
      </c>
      <c r="J32" s="44">
        <f>+D32*100/D$19</f>
        <v>-12.012290333954564</v>
      </c>
      <c r="K32" s="45" t="e">
        <f>+E32*100/E$19</f>
        <v>#DIV/0!</v>
      </c>
      <c r="L32" s="10"/>
      <c r="M32" s="41">
        <f>+C32*1000/M$17</f>
        <v>-144.33579335793357</v>
      </c>
      <c r="N32" s="41">
        <f>+D32*1000/N$17</f>
        <v>-146.66666666666666</v>
      </c>
      <c r="O32" s="46" t="e">
        <f>+E32*1000/O$17</f>
        <v>#DIV/0!</v>
      </c>
    </row>
    <row r="33" spans="1:15" ht="6" customHeight="1" x14ac:dyDescent="0.2">
      <c r="A33" s="40"/>
      <c r="B33" s="10"/>
      <c r="C33" s="41"/>
      <c r="D33" s="41"/>
      <c r="E33" s="46"/>
      <c r="F33" s="10"/>
      <c r="G33" s="43"/>
      <c r="H33" s="10"/>
      <c r="I33" s="44"/>
      <c r="J33" s="44"/>
      <c r="K33" s="45"/>
      <c r="L33" s="10"/>
      <c r="M33" s="41"/>
      <c r="N33" s="41"/>
      <c r="O33" s="46"/>
    </row>
    <row r="34" spans="1:15" ht="9.9499999999999993" customHeight="1" x14ac:dyDescent="0.2">
      <c r="A34" s="48" t="s">
        <v>16</v>
      </c>
      <c r="B34" s="10"/>
      <c r="C34" s="49"/>
      <c r="D34" s="49"/>
      <c r="E34" s="50"/>
      <c r="F34" s="14"/>
      <c r="G34" s="51"/>
      <c r="H34" s="14"/>
      <c r="I34" s="52"/>
      <c r="J34" s="52"/>
      <c r="K34" s="53"/>
      <c r="L34" s="14"/>
      <c r="M34" s="49"/>
      <c r="N34" s="49"/>
      <c r="O34" s="50"/>
    </row>
    <row r="35" spans="1:15" ht="9.9499999999999993" customHeight="1" x14ac:dyDescent="0.2">
      <c r="A35" s="54" t="s">
        <v>76</v>
      </c>
      <c r="B35" s="10"/>
      <c r="C35" s="131">
        <v>2137.1666666666697</v>
      </c>
      <c r="D35" s="131">
        <v>1833.1666666666674</v>
      </c>
      <c r="E35" s="50">
        <f>SUM(E30:E33)</f>
        <v>0</v>
      </c>
      <c r="F35" s="14"/>
      <c r="G35" s="51">
        <f>IF(+D35&lt;0,(-D35+E35)/-D35,(-D35+E35)/D35)</f>
        <v>-1</v>
      </c>
      <c r="H35" s="14"/>
      <c r="I35" s="52">
        <f>SUM(I30:I33)</f>
        <v>6.2027165605711883</v>
      </c>
      <c r="J35" s="52">
        <f>SUM(J30:J33)</f>
        <v>5.5402206215685261</v>
      </c>
      <c r="K35" s="53" t="e">
        <f>SUM(K30:K33)</f>
        <v>#DIV/0!</v>
      </c>
      <c r="L35" s="14"/>
      <c r="M35" s="49">
        <f>SUM(M30:M33)</f>
        <v>78.8622386223864</v>
      </c>
      <c r="N35" s="49">
        <f>SUM(N30:N33)</f>
        <v>67.644526445264404</v>
      </c>
      <c r="O35" s="50" t="e">
        <f>SUM(O30:O33)</f>
        <v>#DIV/0!</v>
      </c>
    </row>
    <row r="36" spans="1:15" ht="6" customHeight="1" x14ac:dyDescent="0.2">
      <c r="A36" s="40"/>
      <c r="B36" s="10"/>
      <c r="C36" s="41"/>
      <c r="D36" s="41"/>
      <c r="E36" s="46"/>
      <c r="F36" s="10"/>
      <c r="G36" s="43"/>
      <c r="H36" s="10"/>
      <c r="I36" s="44"/>
      <c r="J36" s="44"/>
      <c r="K36" s="45"/>
      <c r="L36" s="10"/>
      <c r="M36" s="41"/>
      <c r="N36" s="41"/>
      <c r="O36" s="46"/>
    </row>
    <row r="37" spans="1:15" ht="9.9499999999999993" customHeight="1" x14ac:dyDescent="0.2">
      <c r="A37" s="40" t="s">
        <v>17</v>
      </c>
      <c r="B37" s="10"/>
      <c r="C37" s="41">
        <v>-884.5</v>
      </c>
      <c r="D37" s="41">
        <v>-967.66666666666663</v>
      </c>
      <c r="E37" s="42">
        <v>0</v>
      </c>
      <c r="F37" s="10"/>
      <c r="G37" s="43">
        <f>+(E37-D37)/D37</f>
        <v>-1</v>
      </c>
      <c r="H37" s="10"/>
      <c r="I37" s="44">
        <f>+C37*100/C$19</f>
        <v>-2.5670916935936381</v>
      </c>
      <c r="J37" s="44">
        <f>+D37*100/D$19</f>
        <v>-2.9244950385332187</v>
      </c>
      <c r="K37" s="45" t="e">
        <f>+E37*100/E$19</f>
        <v>#DIV/0!</v>
      </c>
      <c r="L37" s="10"/>
      <c r="M37" s="41">
        <f>+C37*1000/M$17</f>
        <v>-32.638376383763834</v>
      </c>
      <c r="N37" s="41">
        <f>+D37*1000/N$17</f>
        <v>-35.707257072570727</v>
      </c>
      <c r="O37" s="46" t="e">
        <f>+E37*1000/O$17</f>
        <v>#DIV/0!</v>
      </c>
    </row>
    <row r="38" spans="1:15" ht="6" customHeight="1" x14ac:dyDescent="0.2">
      <c r="A38" s="40"/>
      <c r="B38" s="10"/>
      <c r="C38" s="41"/>
      <c r="D38" s="41"/>
      <c r="E38" s="46"/>
      <c r="F38" s="10"/>
      <c r="G38" s="43"/>
      <c r="H38" s="10"/>
      <c r="I38" s="44"/>
      <c r="J38" s="44"/>
      <c r="K38" s="45"/>
      <c r="L38" s="10"/>
      <c r="M38" s="41"/>
      <c r="N38" s="41"/>
      <c r="O38" s="46"/>
    </row>
    <row r="39" spans="1:15" ht="9.9499999999999993" customHeight="1" x14ac:dyDescent="0.2">
      <c r="A39" s="48" t="s">
        <v>18</v>
      </c>
      <c r="B39" s="10"/>
      <c r="C39" s="49">
        <v>1252.6666666666697</v>
      </c>
      <c r="D39" s="49">
        <v>865.5000000000008</v>
      </c>
      <c r="E39" s="50">
        <f>SUM(E35:E38)</f>
        <v>0</v>
      </c>
      <c r="F39" s="14"/>
      <c r="G39" s="51">
        <f>IF(+D39&lt;0,(-D39+E39)/-D39,(-D39+E39)/D39)</f>
        <v>-1</v>
      </c>
      <c r="H39" s="14"/>
      <c r="I39" s="52">
        <f>SUM(I35:I38)</f>
        <v>3.6356248669775502</v>
      </c>
      <c r="J39" s="52">
        <f>SUM(J35:J38)</f>
        <v>2.6157255830353074</v>
      </c>
      <c r="K39" s="53" t="e">
        <f>SUM(K35:K38)</f>
        <v>#DIV/0!</v>
      </c>
      <c r="L39" s="14"/>
      <c r="M39" s="49">
        <f>SUM(M35:M38)</f>
        <v>46.223862238622566</v>
      </c>
      <c r="N39" s="49">
        <f>SUM(N35:N38)</f>
        <v>31.937269372693677</v>
      </c>
      <c r="O39" s="50" t="e">
        <f>SUM(O35:O38)</f>
        <v>#DIV/0!</v>
      </c>
    </row>
    <row r="40" spans="1:15" ht="6" customHeight="1" x14ac:dyDescent="0.2">
      <c r="A40" s="40"/>
      <c r="B40" s="10"/>
      <c r="C40" s="41"/>
      <c r="D40" s="41"/>
      <c r="E40" s="46"/>
      <c r="F40" s="10"/>
      <c r="G40" s="43"/>
      <c r="H40" s="10"/>
      <c r="I40" s="44"/>
      <c r="J40" s="44"/>
      <c r="K40" s="45"/>
      <c r="L40" s="10"/>
      <c r="M40" s="41"/>
      <c r="N40" s="41"/>
      <c r="O40" s="46"/>
    </row>
    <row r="41" spans="1:15" ht="9.9499999999999993" customHeight="1" x14ac:dyDescent="0.2">
      <c r="A41" s="40" t="s">
        <v>19</v>
      </c>
      <c r="B41" s="10"/>
      <c r="C41" s="41">
        <v>-523.66666666666663</v>
      </c>
      <c r="D41" s="41">
        <v>-429.83333333333331</v>
      </c>
      <c r="E41" s="42">
        <v>0</v>
      </c>
      <c r="F41" s="10"/>
      <c r="G41" s="43">
        <f>+(E41-D41)/D41</f>
        <v>-1</v>
      </c>
      <c r="H41" s="10"/>
      <c r="I41" s="44">
        <f>+C41*100/C$19</f>
        <v>-1.5198421144283418</v>
      </c>
      <c r="J41" s="44">
        <f>+D41*100/D$19</f>
        <v>-1.2990480028207321</v>
      </c>
      <c r="K41" s="45" t="e">
        <f>+E41*100/E$19</f>
        <v>#DIV/0!</v>
      </c>
      <c r="L41" s="10"/>
      <c r="M41" s="41">
        <f>+C41*1000/M$17</f>
        <v>-19.323493234932346</v>
      </c>
      <c r="N41" s="41">
        <f>+D41*1000/N$17</f>
        <v>-15.861008610086101</v>
      </c>
      <c r="O41" s="46" t="e">
        <f>+E41*1000/O$17</f>
        <v>#DIV/0!</v>
      </c>
    </row>
    <row r="42" spans="1:15" ht="6" customHeight="1" x14ac:dyDescent="0.2">
      <c r="A42" s="40"/>
      <c r="B42" s="10"/>
      <c r="C42" s="41"/>
      <c r="D42" s="41"/>
      <c r="E42" s="46"/>
      <c r="F42" s="10"/>
      <c r="G42" s="43"/>
      <c r="H42" s="10"/>
      <c r="I42" s="44"/>
      <c r="J42" s="44"/>
      <c r="K42" s="45"/>
      <c r="L42" s="10"/>
      <c r="M42" s="41"/>
      <c r="N42" s="41"/>
      <c r="O42" s="46"/>
    </row>
    <row r="43" spans="1:15" ht="9.9499999999999993" customHeight="1" x14ac:dyDescent="0.2">
      <c r="A43" s="55" t="s">
        <v>20</v>
      </c>
      <c r="B43" s="10"/>
      <c r="C43" s="56">
        <v>729.00000000000307</v>
      </c>
      <c r="D43" s="56">
        <v>435.66666666666748</v>
      </c>
      <c r="E43" s="57">
        <f>SUM(E39:E42)</f>
        <v>0</v>
      </c>
      <c r="F43" s="14"/>
      <c r="G43" s="58">
        <f>IF(+D43&lt;0,(-D43+E43)/-D43,(-D43+E43)/D43)</f>
        <v>-1</v>
      </c>
      <c r="H43" s="14"/>
      <c r="I43" s="59">
        <f>SUM(I39:I42)</f>
        <v>2.1157827525492081</v>
      </c>
      <c r="J43" s="59">
        <f>SUM(J39:J42)</f>
        <v>1.3166775802145754</v>
      </c>
      <c r="K43" s="60" t="e">
        <f>SUM(K39:K42)</f>
        <v>#DIV/0!</v>
      </c>
      <c r="L43" s="14"/>
      <c r="M43" s="56">
        <f>SUM(M39:M42)</f>
        <v>26.900369003690219</v>
      </c>
      <c r="N43" s="56">
        <f>SUM(N39:N42)</f>
        <v>16.076260762607575</v>
      </c>
      <c r="O43" s="57" t="e">
        <f>SUM(O39:O42)</f>
        <v>#DIV/0!</v>
      </c>
    </row>
    <row r="44" spans="1:15" ht="6" customHeight="1" x14ac:dyDescent="0.2">
      <c r="A44" s="10"/>
      <c r="B44" s="10"/>
      <c r="C44" s="32"/>
      <c r="D44" s="32"/>
      <c r="E44" s="32"/>
      <c r="F44" s="10"/>
      <c r="G44" s="26"/>
      <c r="H44" s="10"/>
      <c r="I44" s="61"/>
      <c r="J44" s="61"/>
      <c r="K44" s="61"/>
      <c r="L44" s="10"/>
      <c r="M44" s="32"/>
      <c r="N44" s="32"/>
      <c r="O44" s="32"/>
    </row>
    <row r="45" spans="1:15" ht="9.75" customHeight="1" x14ac:dyDescent="0.2">
      <c r="A45" s="33" t="s">
        <v>59</v>
      </c>
      <c r="B45" s="10"/>
      <c r="C45" s="62"/>
      <c r="D45" s="62"/>
      <c r="E45" s="63"/>
      <c r="F45" s="10"/>
      <c r="G45" s="64"/>
      <c r="I45" s="65"/>
      <c r="J45" s="65"/>
      <c r="K45" s="66"/>
      <c r="M45" s="62"/>
      <c r="N45" s="62"/>
      <c r="O45" s="63"/>
    </row>
    <row r="46" spans="1:15" ht="9.75" customHeight="1" x14ac:dyDescent="0.2">
      <c r="A46" s="40" t="s">
        <v>70</v>
      </c>
      <c r="B46" s="10"/>
      <c r="C46" s="41"/>
      <c r="D46" s="41"/>
      <c r="E46" s="42"/>
      <c r="F46" s="10"/>
      <c r="G46" s="43"/>
      <c r="I46" s="44"/>
      <c r="J46" s="44"/>
      <c r="K46" s="107"/>
      <c r="M46" s="41"/>
      <c r="N46" s="41"/>
      <c r="O46" s="42"/>
    </row>
    <row r="47" spans="1:15" ht="9.75" customHeight="1" x14ac:dyDescent="0.2">
      <c r="A47" s="40" t="s">
        <v>53</v>
      </c>
      <c r="B47" s="10"/>
      <c r="C47" s="41">
        <v>835.83333333333337</v>
      </c>
      <c r="D47" s="41">
        <v>778.33333333333337</v>
      </c>
      <c r="E47" s="42">
        <v>0</v>
      </c>
      <c r="F47" s="10"/>
      <c r="G47" s="43">
        <f>+(E47-D47)/D47</f>
        <v>-1</v>
      </c>
      <c r="I47" s="44">
        <f t="shared" ref="I47:K48" si="3">+C47*100/C$19</f>
        <v>2.4258460228701897</v>
      </c>
      <c r="J47" s="44">
        <f t="shared" si="3"/>
        <v>2.3522893265501437</v>
      </c>
      <c r="K47" s="45" t="e">
        <f t="shared" si="3"/>
        <v>#DIV/0!</v>
      </c>
      <c r="L47" s="10"/>
      <c r="M47" s="41">
        <f t="shared" ref="M47:O48" si="4">+C47*1000/M$17</f>
        <v>30.842558425584258</v>
      </c>
      <c r="N47" s="41">
        <f t="shared" si="4"/>
        <v>28.720787207872082</v>
      </c>
      <c r="O47" s="46" t="e">
        <f t="shared" si="4"/>
        <v>#DIV/0!</v>
      </c>
    </row>
    <row r="48" spans="1:15" ht="9.75" customHeight="1" x14ac:dyDescent="0.2">
      <c r="A48" s="67" t="s">
        <v>72</v>
      </c>
      <c r="B48" s="10"/>
      <c r="C48" s="68">
        <v>861.5</v>
      </c>
      <c r="D48" s="68">
        <v>1014.1666666666666</v>
      </c>
      <c r="E48" s="69">
        <v>0</v>
      </c>
      <c r="F48" s="10"/>
      <c r="G48" s="70">
        <f>+(E48-D48)/D48</f>
        <v>-1</v>
      </c>
      <c r="I48" s="71">
        <f t="shared" si="3"/>
        <v>2.5003386026352956</v>
      </c>
      <c r="J48" s="71">
        <f t="shared" si="3"/>
        <v>3.0650279554727242</v>
      </c>
      <c r="K48" s="72" t="e">
        <f t="shared" si="3"/>
        <v>#DIV/0!</v>
      </c>
      <c r="L48" s="10"/>
      <c r="M48" s="68">
        <f t="shared" si="4"/>
        <v>31.789667896678967</v>
      </c>
      <c r="N48" s="68">
        <f t="shared" si="4"/>
        <v>37.423124231242312</v>
      </c>
      <c r="O48" s="73" t="e">
        <f t="shared" si="4"/>
        <v>#DIV/0!</v>
      </c>
    </row>
    <row r="49" spans="1:16" ht="9.75" customHeight="1" x14ac:dyDescent="0.2">
      <c r="A49" s="74"/>
      <c r="B49" s="10"/>
      <c r="C49" s="75"/>
      <c r="D49" s="75"/>
      <c r="E49" s="108"/>
      <c r="F49" s="26"/>
      <c r="G49" s="109"/>
    </row>
    <row r="50" spans="1:16" ht="9.9499999999999993" customHeight="1" x14ac:dyDescent="0.2">
      <c r="A50" s="79" t="s">
        <v>21</v>
      </c>
      <c r="B50" s="28"/>
      <c r="C50" s="80">
        <v>313.5</v>
      </c>
      <c r="D50" s="80">
        <v>328.5</v>
      </c>
      <c r="E50" s="81"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6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3" spans="1:16" x14ac:dyDescent="0.2">
      <c r="A53" s="6" t="s">
        <v>22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6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9.9499999999999993" customHeight="1" x14ac:dyDescent="0.2">
      <c r="A55" s="10"/>
      <c r="B55" s="10"/>
      <c r="C55" s="11" t="s">
        <v>2</v>
      </c>
      <c r="D55" s="12"/>
      <c r="E55" s="13"/>
      <c r="F55" s="14"/>
      <c r="G55" s="15" t="s">
        <v>65</v>
      </c>
      <c r="H55" s="14"/>
      <c r="I55" s="2"/>
      <c r="J55" s="16"/>
      <c r="K55" s="17"/>
      <c r="L55" s="14"/>
      <c r="M55" s="11" t="s">
        <v>3</v>
      </c>
      <c r="N55" s="12"/>
      <c r="O55" s="13"/>
    </row>
    <row r="56" spans="1:16" ht="9.9499999999999993" customHeight="1" x14ac:dyDescent="0.2">
      <c r="A56" s="10"/>
      <c r="B56" s="10"/>
      <c r="C56" s="18" t="s">
        <v>4</v>
      </c>
      <c r="D56" s="19"/>
      <c r="E56" s="20"/>
      <c r="F56" s="14"/>
      <c r="G56" s="21" t="s">
        <v>5</v>
      </c>
      <c r="H56" s="14"/>
      <c r="I56" s="18" t="s">
        <v>6</v>
      </c>
      <c r="J56" s="19"/>
      <c r="K56" s="20"/>
      <c r="L56" s="14"/>
      <c r="M56" s="18" t="s">
        <v>7</v>
      </c>
      <c r="N56" s="19"/>
      <c r="O56" s="20"/>
    </row>
    <row r="57" spans="1:16" ht="9.9499999999999993" customHeight="1" x14ac:dyDescent="0.2">
      <c r="A57" s="10"/>
      <c r="B57" s="10"/>
      <c r="C57" s="120">
        <f>+C15</f>
        <v>2015</v>
      </c>
      <c r="D57" s="120">
        <f>+D15</f>
        <v>2016</v>
      </c>
      <c r="E57" s="25" t="str">
        <f>+E15</f>
        <v>Egne</v>
      </c>
      <c r="F57" s="147"/>
      <c r="G57" s="25"/>
      <c r="H57" s="147"/>
      <c r="I57" s="23">
        <f>+C57</f>
        <v>2015</v>
      </c>
      <c r="J57" s="23">
        <f>+D57</f>
        <v>2016</v>
      </c>
      <c r="K57" s="25" t="str">
        <f>+E57</f>
        <v>Egne</v>
      </c>
      <c r="L57" s="147"/>
      <c r="M57" s="23">
        <f>+C57</f>
        <v>2015</v>
      </c>
      <c r="N57" s="23">
        <f>+D57</f>
        <v>2016</v>
      </c>
      <c r="O57" s="25" t="str">
        <f>+E57</f>
        <v>Egne</v>
      </c>
    </row>
    <row r="58" spans="1:16" ht="6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9.9499999999999993" customHeight="1" x14ac:dyDescent="0.2">
      <c r="A59" s="33" t="s">
        <v>23</v>
      </c>
      <c r="B59" s="10"/>
      <c r="C59" s="62"/>
      <c r="D59" s="62"/>
      <c r="E59" s="63"/>
      <c r="F59" s="10"/>
      <c r="G59" s="64"/>
      <c r="H59" s="10"/>
      <c r="I59" s="65"/>
      <c r="J59" s="65"/>
      <c r="K59" s="66"/>
      <c r="L59" s="10"/>
      <c r="M59" s="62"/>
      <c r="N59" s="62"/>
      <c r="O59" s="63"/>
      <c r="P59" s="10"/>
    </row>
    <row r="60" spans="1:16" ht="9.9499999999999993" customHeight="1" x14ac:dyDescent="0.2">
      <c r="A60" s="40" t="s">
        <v>24</v>
      </c>
      <c r="B60" s="10"/>
      <c r="C60" s="41">
        <v>6266.166666666667</v>
      </c>
      <c r="D60" s="41">
        <v>7381</v>
      </c>
      <c r="E60" s="42">
        <v>0</v>
      </c>
      <c r="F60" s="10"/>
      <c r="G60" s="43">
        <f>+(E60-D60)/D60</f>
        <v>-1</v>
      </c>
      <c r="H60" s="10"/>
      <c r="I60" s="83">
        <f t="shared" ref="I60:K61" si="5">+C60*100/C$63</f>
        <v>33.090416215597749</v>
      </c>
      <c r="J60" s="83">
        <f t="shared" si="5"/>
        <v>39.333516888561256</v>
      </c>
      <c r="K60" s="45" t="e">
        <f t="shared" si="5"/>
        <v>#DIV/0!</v>
      </c>
      <c r="L60" s="10"/>
      <c r="M60" s="84">
        <f t="shared" ref="M60:O61" si="6">+C60*1000/C$119</f>
        <v>229.52991452991455</v>
      </c>
      <c r="N60" s="84">
        <f t="shared" si="6"/>
        <v>270.36630036630038</v>
      </c>
      <c r="O60" s="46" t="e">
        <f t="shared" si="6"/>
        <v>#DIV/0!</v>
      </c>
      <c r="P60" s="10"/>
    </row>
    <row r="61" spans="1:16" ht="9.9499999999999993" customHeight="1" x14ac:dyDescent="0.2">
      <c r="A61" s="40" t="s">
        <v>25</v>
      </c>
      <c r="B61" s="10"/>
      <c r="C61" s="41">
        <v>12670.333333333334</v>
      </c>
      <c r="D61" s="41">
        <v>11384.166666666666</v>
      </c>
      <c r="E61" s="42">
        <v>0</v>
      </c>
      <c r="F61" s="10"/>
      <c r="G61" s="43">
        <f>+(E61-D61)/D61</f>
        <v>-1</v>
      </c>
      <c r="H61" s="10"/>
      <c r="I61" s="83">
        <f t="shared" si="5"/>
        <v>66.909583784402258</v>
      </c>
      <c r="J61" s="83">
        <f t="shared" si="5"/>
        <v>60.666483111438744</v>
      </c>
      <c r="K61" s="45" t="e">
        <f t="shared" si="5"/>
        <v>#DIV/0!</v>
      </c>
      <c r="L61" s="10"/>
      <c r="M61" s="84">
        <f t="shared" si="6"/>
        <v>464.11477411477415</v>
      </c>
      <c r="N61" s="84">
        <f t="shared" si="6"/>
        <v>417.00244200244197</v>
      </c>
      <c r="O61" s="46" t="e">
        <f t="shared" si="6"/>
        <v>#DIV/0!</v>
      </c>
      <c r="P61" s="10"/>
    </row>
    <row r="62" spans="1:16" ht="6" customHeight="1" x14ac:dyDescent="0.2">
      <c r="A62" s="40"/>
      <c r="B62" s="10"/>
      <c r="C62" s="41"/>
      <c r="D62" s="41"/>
      <c r="E62" s="46"/>
      <c r="F62" s="10"/>
      <c r="G62" s="43"/>
      <c r="H62" s="10"/>
      <c r="I62" s="83"/>
      <c r="J62" s="83"/>
      <c r="K62" s="45"/>
      <c r="L62" s="10"/>
      <c r="M62" s="84"/>
      <c r="N62" s="84"/>
      <c r="O62" s="46"/>
    </row>
    <row r="63" spans="1:16" ht="9.9499999999999993" customHeight="1" x14ac:dyDescent="0.2">
      <c r="A63" s="55" t="s">
        <v>26</v>
      </c>
      <c r="B63" s="10"/>
      <c r="C63" s="56">
        <v>18936.5</v>
      </c>
      <c r="D63" s="56">
        <v>18765.166666666664</v>
      </c>
      <c r="E63" s="57">
        <f>SUM(E60:E62)</f>
        <v>0</v>
      </c>
      <c r="F63" s="14"/>
      <c r="G63" s="58">
        <f>+(E63-D63)/D63</f>
        <v>-1</v>
      </c>
      <c r="H63" s="14"/>
      <c r="I63" s="85">
        <f>SUM(I60:I62)</f>
        <v>100</v>
      </c>
      <c r="J63" s="85">
        <f>SUM(J60:J62)</f>
        <v>100</v>
      </c>
      <c r="K63" s="60" t="e">
        <f>SUM(K60:K62)</f>
        <v>#DIV/0!</v>
      </c>
      <c r="L63" s="14"/>
      <c r="M63" s="86">
        <f>SUM(M60:M62)</f>
        <v>693.6446886446887</v>
      </c>
      <c r="N63" s="86">
        <f>SUM(N60:N62)</f>
        <v>687.36874236874235</v>
      </c>
      <c r="O63" s="57" t="e">
        <f>SUM(O60:O62)</f>
        <v>#DIV/0!</v>
      </c>
    </row>
    <row r="64" spans="1:16" ht="6" customHeight="1" x14ac:dyDescent="0.2">
      <c r="A64" s="10"/>
      <c r="B64" s="10"/>
      <c r="C64" s="32"/>
      <c r="D64" s="32"/>
      <c r="E64" s="32"/>
      <c r="F64" s="10"/>
      <c r="G64" s="87"/>
      <c r="H64" s="10"/>
      <c r="I64" s="61"/>
      <c r="J64" s="61"/>
      <c r="K64" s="61"/>
      <c r="L64" s="10"/>
      <c r="M64" s="32"/>
      <c r="N64" s="32"/>
      <c r="O64" s="32"/>
    </row>
    <row r="65" spans="1:15" ht="9.9499999999999993" customHeight="1" x14ac:dyDescent="0.2">
      <c r="A65" s="33" t="s">
        <v>27</v>
      </c>
      <c r="B65" s="10"/>
      <c r="C65" s="62"/>
      <c r="D65" s="62"/>
      <c r="E65" s="63"/>
      <c r="F65" s="10"/>
      <c r="G65" s="89"/>
      <c r="H65" s="10"/>
      <c r="I65" s="65"/>
      <c r="J65" s="65"/>
      <c r="K65" s="66"/>
      <c r="L65" s="10"/>
      <c r="M65" s="62"/>
      <c r="N65" s="62"/>
      <c r="O65" s="63"/>
    </row>
    <row r="66" spans="1:15" ht="9.9499999999999993" customHeight="1" x14ac:dyDescent="0.2">
      <c r="A66" s="40" t="s">
        <v>28</v>
      </c>
      <c r="B66" s="10"/>
      <c r="C66" s="41">
        <v>542.66666666666663</v>
      </c>
      <c r="D66" s="41">
        <v>1798.5</v>
      </c>
      <c r="E66" s="42">
        <v>0</v>
      </c>
      <c r="F66" s="10"/>
      <c r="G66" s="43">
        <f>IF(+D66&lt;0,(-D66+E66)/-D66,(-D66+E66)/D66)</f>
        <v>-1</v>
      </c>
      <c r="H66" s="10"/>
      <c r="I66" s="83">
        <f t="shared" ref="I66:J69" si="7">+C66*100/C$63</f>
        <v>2.8657178816923223</v>
      </c>
      <c r="J66" s="83">
        <f t="shared" si="7"/>
        <v>9.5842474087626908</v>
      </c>
      <c r="K66" s="45" t="e">
        <f>+E66*100/E$63</f>
        <v>#DIV/0!</v>
      </c>
      <c r="L66" s="10"/>
      <c r="M66" s="84">
        <f t="shared" ref="M66:O69" si="8">+C66*1000/C$119</f>
        <v>19.877899877899875</v>
      </c>
      <c r="N66" s="84">
        <f t="shared" si="8"/>
        <v>65.879120879120876</v>
      </c>
      <c r="O66" s="46" t="e">
        <f t="shared" si="8"/>
        <v>#DIV/0!</v>
      </c>
    </row>
    <row r="67" spans="1:15" ht="9.9499999999999993" customHeight="1" x14ac:dyDescent="0.2">
      <c r="A67" s="40" t="s">
        <v>67</v>
      </c>
      <c r="B67" s="10"/>
      <c r="C67" s="41">
        <v>525.16666666666663</v>
      </c>
      <c r="D67" s="41">
        <v>492.5</v>
      </c>
      <c r="E67" s="42">
        <v>0</v>
      </c>
      <c r="F67" s="10"/>
      <c r="G67" s="43">
        <f>+(E67-D67)/D67</f>
        <v>-1</v>
      </c>
      <c r="H67" s="10"/>
      <c r="I67" s="83">
        <f t="shared" si="7"/>
        <v>2.7733037608146525</v>
      </c>
      <c r="J67" s="83">
        <f t="shared" si="7"/>
        <v>2.6245437024273701</v>
      </c>
      <c r="K67" s="45" t="e">
        <f>+E67*100/E$63</f>
        <v>#DIV/0!</v>
      </c>
      <c r="L67" s="10"/>
      <c r="M67" s="84">
        <f t="shared" si="8"/>
        <v>19.236874236874236</v>
      </c>
      <c r="N67" s="84">
        <f t="shared" si="8"/>
        <v>18.04029304029304</v>
      </c>
      <c r="O67" s="46" t="e">
        <f t="shared" si="8"/>
        <v>#DIV/0!</v>
      </c>
    </row>
    <row r="68" spans="1:15" ht="9.9499999999999993" customHeight="1" x14ac:dyDescent="0.2">
      <c r="A68" s="40" t="s">
        <v>68</v>
      </c>
      <c r="B68" s="10"/>
      <c r="C68" s="41">
        <v>4106</v>
      </c>
      <c r="D68" s="41">
        <v>5601.333333333333</v>
      </c>
      <c r="E68" s="42">
        <v>0</v>
      </c>
      <c r="F68" s="10"/>
      <c r="G68" s="43">
        <f>+(E68-D68)/D68</f>
        <v>-1</v>
      </c>
      <c r="H68" s="10"/>
      <c r="I68" s="83">
        <f t="shared" si="7"/>
        <v>21.682993161355054</v>
      </c>
      <c r="J68" s="83">
        <f t="shared" si="7"/>
        <v>29.849632741515752</v>
      </c>
      <c r="K68" s="45" t="e">
        <f>+E68*100/E$63</f>
        <v>#DIV/0!</v>
      </c>
      <c r="L68" s="10"/>
      <c r="M68" s="84">
        <f t="shared" si="8"/>
        <v>150.40293040293039</v>
      </c>
      <c r="N68" s="84">
        <f t="shared" si="8"/>
        <v>205.17704517704516</v>
      </c>
      <c r="O68" s="46" t="e">
        <f t="shared" si="8"/>
        <v>#DIV/0!</v>
      </c>
    </row>
    <row r="69" spans="1:15" ht="9.9499999999999993" customHeight="1" x14ac:dyDescent="0.2">
      <c r="A69" s="40" t="s">
        <v>69</v>
      </c>
      <c r="B69" s="10"/>
      <c r="C69" s="41">
        <v>13762.666666666666</v>
      </c>
      <c r="D69" s="41">
        <v>10872.833333333334</v>
      </c>
      <c r="E69" s="42">
        <v>0</v>
      </c>
      <c r="F69" s="10"/>
      <c r="G69" s="43">
        <f>+(E69-D69)/D69</f>
        <v>-1</v>
      </c>
      <c r="H69" s="10"/>
      <c r="I69" s="83">
        <f t="shared" si="7"/>
        <v>72.677985196137968</v>
      </c>
      <c r="J69" s="83">
        <f t="shared" si="7"/>
        <v>57.941576147294207</v>
      </c>
      <c r="K69" s="45" t="e">
        <f>+E69*100/E$63</f>
        <v>#DIV/0!</v>
      </c>
      <c r="L69" s="10"/>
      <c r="M69" s="84">
        <f t="shared" si="8"/>
        <v>504.1269841269841</v>
      </c>
      <c r="N69" s="84">
        <f t="shared" si="8"/>
        <v>398.27228327228329</v>
      </c>
      <c r="O69" s="46" t="e">
        <f t="shared" si="8"/>
        <v>#DIV/0!</v>
      </c>
    </row>
    <row r="70" spans="1:15" ht="6" customHeight="1" x14ac:dyDescent="0.2">
      <c r="A70" s="40"/>
      <c r="B70" s="10"/>
      <c r="C70" s="41"/>
      <c r="D70" s="41"/>
      <c r="E70" s="46"/>
      <c r="F70" s="10"/>
      <c r="G70" s="43"/>
      <c r="H70" s="10"/>
      <c r="I70" s="83"/>
      <c r="J70" s="83"/>
      <c r="K70" s="45"/>
      <c r="L70" s="10"/>
      <c r="M70" s="84"/>
      <c r="N70" s="84"/>
      <c r="O70" s="46"/>
    </row>
    <row r="71" spans="1:15" ht="9.9499999999999993" customHeight="1" x14ac:dyDescent="0.2">
      <c r="A71" s="55" t="s">
        <v>29</v>
      </c>
      <c r="B71" s="10"/>
      <c r="C71" s="56">
        <v>18936.5</v>
      </c>
      <c r="D71" s="56">
        <v>18765.166666666668</v>
      </c>
      <c r="E71" s="57">
        <f>SUM(E66:E70)</f>
        <v>0</v>
      </c>
      <c r="F71" s="14"/>
      <c r="G71" s="58">
        <f>+(E71-D71)/D71</f>
        <v>-1</v>
      </c>
      <c r="H71" s="14"/>
      <c r="I71" s="85">
        <f>SUM(I66:I70)</f>
        <v>100</v>
      </c>
      <c r="J71" s="85">
        <f>SUM(J66:J70)</f>
        <v>100.00000000000003</v>
      </c>
      <c r="K71" s="60" t="e">
        <f>SUM(K66:K70)</f>
        <v>#DIV/0!</v>
      </c>
      <c r="L71" s="14"/>
      <c r="M71" s="86">
        <f>SUM(M66:M70)</f>
        <v>693.64468864468859</v>
      </c>
      <c r="N71" s="86">
        <f>SUM(N66:N70)</f>
        <v>687.36874236874235</v>
      </c>
      <c r="O71" s="57" t="e">
        <f>SUM(O66:O70)</f>
        <v>#DIV/0!</v>
      </c>
    </row>
    <row r="73" spans="1:15" ht="57.75" customHeight="1" x14ac:dyDescent="0.2"/>
    <row r="74" spans="1:15" ht="11.25" customHeight="1" x14ac:dyDescent="0.2">
      <c r="A74" s="153" t="s">
        <v>80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</row>
    <row r="75" spans="1:15" ht="67.5" customHeight="1" x14ac:dyDescent="0.2"/>
    <row r="76" spans="1:15" ht="5.25" customHeight="1" x14ac:dyDescent="0.2"/>
    <row r="77" spans="1:15" ht="20.25" x14ac:dyDescent="0.3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</row>
    <row r="78" spans="1:15" ht="15.75" x14ac:dyDescent="0.2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</row>
    <row r="79" spans="1:15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x14ac:dyDescent="0.25">
      <c r="A80" s="161" t="str">
        <f>+A6</f>
        <v>Gartner Blomst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</row>
    <row r="81" spans="1:16" ht="11.25" customHeight="1" x14ac:dyDescent="0.2"/>
    <row r="82" spans="1:16" x14ac:dyDescent="0.2">
      <c r="A82" s="155" t="s">
        <v>62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</row>
    <row r="83" spans="1:16" ht="9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6" ht="10.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6" x14ac:dyDescent="0.2">
      <c r="A85" s="6" t="s">
        <v>30</v>
      </c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6" ht="6" customHeight="1" x14ac:dyDescent="0.2"/>
    <row r="87" spans="1:16" ht="9.75" customHeight="1" x14ac:dyDescent="0.2">
      <c r="A87" s="10"/>
      <c r="B87" s="10"/>
      <c r="C87" s="11" t="s">
        <v>2</v>
      </c>
      <c r="D87" s="12"/>
      <c r="E87" s="13"/>
      <c r="F87" s="14"/>
      <c r="G87" s="15" t="s">
        <v>65</v>
      </c>
      <c r="H87" s="10"/>
      <c r="I87" s="10"/>
      <c r="J87" s="10"/>
      <c r="K87" s="10"/>
    </row>
    <row r="88" spans="1:16" ht="9.75" customHeight="1" x14ac:dyDescent="0.2">
      <c r="A88" s="10"/>
      <c r="B88" s="10"/>
      <c r="C88" s="18"/>
      <c r="D88" s="19"/>
      <c r="E88" s="20"/>
      <c r="F88" s="14"/>
      <c r="G88" s="21" t="s">
        <v>5</v>
      </c>
      <c r="H88" s="10"/>
      <c r="I88" s="10"/>
      <c r="J88" s="10"/>
      <c r="K88" s="10"/>
    </row>
    <row r="89" spans="1:16" ht="9.75" customHeight="1" x14ac:dyDescent="0.2">
      <c r="A89" s="10"/>
      <c r="B89" s="10"/>
      <c r="C89" s="23">
        <f>+C15</f>
        <v>2015</v>
      </c>
      <c r="D89" s="23">
        <f>+D15</f>
        <v>2016</v>
      </c>
      <c r="E89" s="25" t="str">
        <f>+E15</f>
        <v>Egne</v>
      </c>
      <c r="F89" s="14"/>
      <c r="G89" s="25"/>
      <c r="H89" s="26"/>
      <c r="I89" s="10"/>
      <c r="J89" s="10"/>
      <c r="K89" s="10"/>
    </row>
    <row r="90" spans="1:16" ht="6" customHeight="1" x14ac:dyDescent="0.2">
      <c r="A90" s="10"/>
      <c r="B90" s="10"/>
      <c r="C90" s="26"/>
      <c r="D90" s="26"/>
      <c r="E90" s="10"/>
      <c r="F90" s="10"/>
      <c r="G90" s="10"/>
      <c r="H90" s="10"/>
      <c r="I90" s="10"/>
      <c r="J90" s="10"/>
      <c r="K90" s="10"/>
    </row>
    <row r="91" spans="1:16" ht="6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6" ht="9.75" customHeight="1" x14ac:dyDescent="0.2">
      <c r="A92" s="82" t="s">
        <v>31</v>
      </c>
      <c r="B92" s="10"/>
      <c r="C92" s="90">
        <f>+C39*100/C63</f>
        <v>6.6150907858720975</v>
      </c>
      <c r="D92" s="90">
        <f>+D39*100/D63</f>
        <v>4.6122691867023162</v>
      </c>
      <c r="E92" s="66" t="e">
        <f>+E39*100/E63</f>
        <v>#DIV/0!</v>
      </c>
      <c r="F92" s="10"/>
      <c r="G92" s="64"/>
      <c r="H92" s="10"/>
      <c r="I92" s="10"/>
      <c r="J92" s="10"/>
      <c r="K92" s="10"/>
    </row>
    <row r="93" spans="1:16" ht="9.75" customHeight="1" x14ac:dyDescent="0.2">
      <c r="A93" s="40" t="s">
        <v>74</v>
      </c>
      <c r="B93" s="10"/>
      <c r="C93" s="83">
        <f>+C39*100/C19</f>
        <v>3.6356248669775448</v>
      </c>
      <c r="D93" s="83">
        <f>+D39*100/D19</f>
        <v>2.6157255830353114</v>
      </c>
      <c r="E93" s="45" t="e">
        <f>+E39*100/E19</f>
        <v>#DIV/0!</v>
      </c>
      <c r="F93" s="10"/>
      <c r="G93" s="91"/>
      <c r="H93" s="10"/>
      <c r="I93" s="10"/>
      <c r="J93" s="10"/>
      <c r="K93" s="10"/>
    </row>
    <row r="94" spans="1:16" ht="9.75" customHeight="1" x14ac:dyDescent="0.2">
      <c r="A94" s="40" t="s">
        <v>32</v>
      </c>
      <c r="B94" s="10"/>
      <c r="C94" s="83">
        <f>+C19/C63</f>
        <v>1.8195196225983332</v>
      </c>
      <c r="D94" s="83">
        <f>+D19/D63</f>
        <v>1.7632848096206628</v>
      </c>
      <c r="E94" s="45" t="e">
        <f>+E19/E63</f>
        <v>#DIV/0!</v>
      </c>
      <c r="F94" s="10"/>
      <c r="G94" s="91"/>
      <c r="H94" s="10"/>
      <c r="I94" s="10"/>
      <c r="J94" s="10"/>
      <c r="K94" s="10"/>
    </row>
    <row r="95" spans="1:16" ht="9.75" customHeight="1" x14ac:dyDescent="0.2">
      <c r="A95" s="40" t="s">
        <v>33</v>
      </c>
      <c r="B95" s="10"/>
      <c r="C95" s="83">
        <f>+C30*100/C19</f>
        <v>17.555095485943163</v>
      </c>
      <c r="D95" s="83">
        <f>+D30*100/D19</f>
        <v>17.552510955523093</v>
      </c>
      <c r="E95" s="45" t="e">
        <f>+E30*100/E19</f>
        <v>#DIV/0!</v>
      </c>
      <c r="F95" s="10"/>
      <c r="G95" s="91"/>
      <c r="H95" s="10"/>
      <c r="I95" s="10"/>
      <c r="J95" s="10"/>
      <c r="K95" s="10"/>
    </row>
    <row r="96" spans="1:16" ht="9.75" customHeight="1" x14ac:dyDescent="0.2">
      <c r="A96" s="40" t="s">
        <v>34</v>
      </c>
      <c r="B96" s="10"/>
      <c r="C96" s="84">
        <f>+(-C32-C37-C41)*100/C95</f>
        <v>30302.692861604017</v>
      </c>
      <c r="D96" s="84">
        <f>+(-D32-D37-D41)*100/D95</f>
        <v>30606.257305746072</v>
      </c>
      <c r="E96" s="46" t="e">
        <f>+(-E32-E37-E41)*100/E95</f>
        <v>#DIV/0!</v>
      </c>
      <c r="F96" s="10"/>
      <c r="G96" s="43" t="e">
        <f>+(E96-D96)/D96</f>
        <v>#DIV/0!</v>
      </c>
      <c r="H96" s="10"/>
      <c r="I96" s="10"/>
      <c r="J96" s="10"/>
      <c r="K96" s="10"/>
    </row>
    <row r="97" spans="1:11" ht="9.75" customHeight="1" x14ac:dyDescent="0.2">
      <c r="A97" s="40" t="s">
        <v>35</v>
      </c>
      <c r="B97" s="10"/>
      <c r="C97" s="83">
        <f>+(+C19-((-C32-C37-C41)*100/+C95))*100/C19</f>
        <v>12.052242918549577</v>
      </c>
      <c r="D97" s="83">
        <f>+(+D19-((-D32-D37-D41)*100/+D95))*100/D19</f>
        <v>7.5013631015582423</v>
      </c>
      <c r="E97" s="45" t="e">
        <f>+(+E19-((-E32-E37-E41)*100/+E95))*100/E19</f>
        <v>#DIV/0!</v>
      </c>
      <c r="F97" s="10"/>
      <c r="G97" s="91"/>
      <c r="H97" s="10"/>
      <c r="I97" s="10"/>
      <c r="J97" s="10"/>
      <c r="K97" s="10"/>
    </row>
    <row r="98" spans="1:11" ht="9.75" customHeight="1" x14ac:dyDescent="0.2">
      <c r="A98" s="40" t="s">
        <v>36</v>
      </c>
      <c r="B98" s="10"/>
      <c r="C98" s="92">
        <f>+C30/(-C32-C37-C41)</f>
        <v>1.1370386615702743</v>
      </c>
      <c r="D98" s="92">
        <f>+D30/(-D32-D37-D41)</f>
        <v>1.0810970123786183</v>
      </c>
      <c r="E98" s="93" t="e">
        <f>+E30/(-E32-E37-E41)</f>
        <v>#DIV/0!</v>
      </c>
      <c r="F98" s="10"/>
      <c r="G98" s="91"/>
      <c r="H98" s="10"/>
      <c r="I98" s="10"/>
      <c r="J98" s="10"/>
      <c r="K98" s="10"/>
    </row>
    <row r="99" spans="1:11" ht="9.75" customHeight="1" x14ac:dyDescent="0.2">
      <c r="A99" s="40" t="s">
        <v>37</v>
      </c>
      <c r="B99" s="10"/>
      <c r="C99" s="83">
        <f>+C43*100/+C71</f>
        <v>3.849708235418388</v>
      </c>
      <c r="D99" s="83">
        <f>+D43*100/+D71</f>
        <v>2.3216775763604596</v>
      </c>
      <c r="E99" s="45" t="e">
        <f>+E43*100/+E71</f>
        <v>#DIV/0!</v>
      </c>
      <c r="F99" s="10"/>
      <c r="G99" s="91"/>
      <c r="H99" s="10"/>
      <c r="I99" s="10"/>
      <c r="J99" s="10"/>
      <c r="K99" s="10"/>
    </row>
    <row r="100" spans="1:11" ht="9.75" customHeight="1" x14ac:dyDescent="0.2">
      <c r="A100" s="40" t="s">
        <v>38</v>
      </c>
      <c r="B100" s="10"/>
      <c r="C100" s="94">
        <f>IF(C66&lt;0,C43*100/-C66,C43*100/C66)</f>
        <v>134.33660933660991</v>
      </c>
      <c r="D100" s="94">
        <f>IF(D66&lt;0,D43*100/-D66,D43*100/D66)</f>
        <v>24.223890278936199</v>
      </c>
      <c r="E100" s="45" t="e">
        <f>IF(E66&lt;0,E43*100/-E66,E43*100/E66)</f>
        <v>#DIV/0!</v>
      </c>
      <c r="F100" s="10"/>
      <c r="G100" s="91"/>
    </row>
    <row r="101" spans="1:11" ht="9.75" customHeight="1" x14ac:dyDescent="0.2">
      <c r="A101" s="40" t="s">
        <v>39</v>
      </c>
      <c r="B101" s="10"/>
      <c r="C101" s="83">
        <f>-C41*100/(+C68+C69)</f>
        <v>2.9306420923031005</v>
      </c>
      <c r="D101" s="83">
        <f>-D41*100/(+D68+D69)</f>
        <v>2.609135515200566</v>
      </c>
      <c r="E101" s="45" t="e">
        <f>-E41*100/(+E68+E69)</f>
        <v>#DIV/0!</v>
      </c>
      <c r="F101" s="10"/>
      <c r="G101" s="91"/>
    </row>
    <row r="102" spans="1:11" ht="9.75" customHeight="1" x14ac:dyDescent="0.2">
      <c r="A102" s="67" t="s">
        <v>40</v>
      </c>
      <c r="B102" s="10"/>
      <c r="C102" s="124">
        <f>+C61/C69*100</f>
        <v>92.063069172640965</v>
      </c>
      <c r="D102" s="124">
        <f>+D61/D69*100</f>
        <v>104.70285267562885</v>
      </c>
      <c r="E102" s="72" t="e">
        <f>+E61/E69*100</f>
        <v>#DIV/0!</v>
      </c>
      <c r="F102" s="10"/>
      <c r="G102" s="126"/>
    </row>
    <row r="103" spans="1:11" ht="12.75" customHeight="1" x14ac:dyDescent="0.2">
      <c r="A103" s="10"/>
      <c r="B103" s="10"/>
      <c r="C103" s="10"/>
      <c r="D103" s="10"/>
      <c r="E103" s="10"/>
      <c r="F103" s="10"/>
      <c r="G103" s="10"/>
    </row>
    <row r="104" spans="1:11" ht="9.75" customHeight="1" x14ac:dyDescent="0.2">
      <c r="A104" s="10"/>
      <c r="B104" s="10"/>
      <c r="C104" s="10"/>
      <c r="D104" s="10"/>
      <c r="E104" s="10"/>
      <c r="F104" s="10"/>
      <c r="G104" s="10"/>
    </row>
    <row r="105" spans="1:11" ht="9.75" customHeight="1" x14ac:dyDescent="0.2">
      <c r="A105" s="10"/>
      <c r="B105" s="10"/>
      <c r="C105" s="10"/>
      <c r="D105" s="10"/>
      <c r="E105" s="10"/>
      <c r="F105" s="10"/>
      <c r="G105" s="10"/>
    </row>
    <row r="106" spans="1:11" ht="12.75" customHeight="1" x14ac:dyDescent="0.2">
      <c r="A106" s="10"/>
      <c r="B106" s="10"/>
      <c r="C106" s="10"/>
      <c r="D106" s="10"/>
      <c r="E106" s="10"/>
      <c r="F106" s="10"/>
      <c r="G106" s="10"/>
    </row>
    <row r="107" spans="1:11" ht="12.75" customHeight="1" x14ac:dyDescent="0.2">
      <c r="A107" s="6" t="s">
        <v>41</v>
      </c>
      <c r="B107" s="10"/>
      <c r="C107" s="10"/>
      <c r="D107" s="10"/>
      <c r="E107" s="10"/>
      <c r="F107" s="10"/>
      <c r="G107" s="10"/>
    </row>
    <row r="108" spans="1:11" ht="6" customHeight="1" x14ac:dyDescent="0.2">
      <c r="A108" s="10"/>
      <c r="B108" s="10"/>
      <c r="C108" s="10"/>
      <c r="D108" s="10"/>
      <c r="E108" s="10"/>
      <c r="F108" s="10"/>
      <c r="G108" s="10"/>
    </row>
    <row r="109" spans="1:11" ht="9.75" customHeight="1" x14ac:dyDescent="0.2">
      <c r="A109" s="10"/>
      <c r="B109" s="10"/>
      <c r="C109" s="156" t="s">
        <v>2</v>
      </c>
      <c r="D109" s="157"/>
      <c r="E109" s="158"/>
      <c r="F109" s="14"/>
      <c r="G109" s="15" t="s">
        <v>65</v>
      </c>
    </row>
    <row r="110" spans="1:11" ht="9.75" customHeight="1" x14ac:dyDescent="0.2">
      <c r="A110" s="10"/>
      <c r="B110" s="10"/>
      <c r="C110" s="96"/>
      <c r="D110" s="97"/>
      <c r="E110" s="98"/>
      <c r="F110" s="14"/>
      <c r="G110" s="21" t="s">
        <v>5</v>
      </c>
    </row>
    <row r="111" spans="1:11" ht="9.75" customHeight="1" x14ac:dyDescent="0.2">
      <c r="A111" s="10"/>
      <c r="B111" s="10"/>
      <c r="C111" s="22">
        <f>+C15</f>
        <v>2015</v>
      </c>
      <c r="D111" s="23">
        <f>+D15</f>
        <v>2016</v>
      </c>
      <c r="E111" s="25" t="str">
        <f>+E15</f>
        <v>Egne</v>
      </c>
      <c r="F111" s="14"/>
      <c r="G111" s="25"/>
    </row>
    <row r="112" spans="1:11" ht="6" customHeight="1" x14ac:dyDescent="0.2">
      <c r="A112" s="10"/>
      <c r="B112" s="10"/>
      <c r="C112" s="10"/>
      <c r="D112" s="10"/>
      <c r="E112" s="10"/>
      <c r="F112" s="10"/>
      <c r="G112" s="10"/>
    </row>
    <row r="113" spans="1:7" ht="9.75" customHeight="1" x14ac:dyDescent="0.2">
      <c r="A113" s="33" t="s">
        <v>42</v>
      </c>
      <c r="B113" s="10"/>
      <c r="C113" s="82"/>
      <c r="D113" s="82"/>
      <c r="E113" s="64"/>
      <c r="F113" s="10"/>
      <c r="G113" s="64"/>
    </row>
    <row r="114" spans="1:7" ht="9.75" customHeight="1" x14ac:dyDescent="0.2">
      <c r="A114" s="40" t="s">
        <v>43</v>
      </c>
      <c r="B114" s="10"/>
      <c r="C114" s="41">
        <v>26600</v>
      </c>
      <c r="D114" s="41">
        <v>27300</v>
      </c>
      <c r="E114" s="42">
        <v>0</v>
      </c>
      <c r="F114" s="10"/>
      <c r="G114" s="91"/>
    </row>
    <row r="115" spans="1:7" ht="9.75" customHeight="1" x14ac:dyDescent="0.2">
      <c r="A115" s="40" t="s">
        <v>44</v>
      </c>
      <c r="B115" s="10"/>
      <c r="C115" s="41">
        <v>700</v>
      </c>
      <c r="D115" s="41">
        <v>0</v>
      </c>
      <c r="E115" s="42">
        <v>0</v>
      </c>
      <c r="F115" s="10"/>
      <c r="G115" s="91"/>
    </row>
    <row r="116" spans="1:7" ht="9.75" customHeight="1" x14ac:dyDescent="0.2">
      <c r="A116" s="40" t="s">
        <v>45</v>
      </c>
      <c r="B116" s="10"/>
      <c r="C116" s="41">
        <v>0</v>
      </c>
      <c r="D116" s="41">
        <v>0</v>
      </c>
      <c r="E116" s="42">
        <v>0</v>
      </c>
      <c r="F116" s="10"/>
      <c r="G116" s="91"/>
    </row>
    <row r="117" spans="1:7" ht="9.75" customHeight="1" x14ac:dyDescent="0.2">
      <c r="A117" s="40" t="s">
        <v>46</v>
      </c>
      <c r="B117" s="10"/>
      <c r="C117" s="41">
        <v>0</v>
      </c>
      <c r="D117" s="41">
        <v>0</v>
      </c>
      <c r="E117" s="42">
        <v>0</v>
      </c>
      <c r="F117" s="10"/>
      <c r="G117" s="91"/>
    </row>
    <row r="118" spans="1:7" ht="6" customHeight="1" x14ac:dyDescent="0.2">
      <c r="A118" s="40"/>
      <c r="B118" s="10"/>
      <c r="C118" s="41"/>
      <c r="D118" s="41"/>
      <c r="E118" s="46"/>
      <c r="F118" s="10"/>
      <c r="G118" s="91"/>
    </row>
    <row r="119" spans="1:7" ht="9.75" customHeight="1" x14ac:dyDescent="0.2">
      <c r="A119" s="48" t="s">
        <v>47</v>
      </c>
      <c r="B119" s="14"/>
      <c r="C119" s="49">
        <v>27300</v>
      </c>
      <c r="D119" s="49">
        <v>27300</v>
      </c>
      <c r="E119" s="50">
        <f>SUM(E114:E118)</f>
        <v>0</v>
      </c>
      <c r="F119" s="14"/>
      <c r="G119" s="51">
        <f>+(E119-D119)/D119</f>
        <v>-1</v>
      </c>
    </row>
    <row r="120" spans="1:7" ht="6" customHeight="1" x14ac:dyDescent="0.2">
      <c r="A120" s="40"/>
      <c r="B120" s="10"/>
      <c r="C120" s="41"/>
      <c r="D120" s="41"/>
      <c r="E120" s="46"/>
      <c r="F120" s="10"/>
      <c r="G120" s="91"/>
    </row>
    <row r="121" spans="1:7" ht="9.75" customHeight="1" x14ac:dyDescent="0.2">
      <c r="A121" s="40" t="s">
        <v>48</v>
      </c>
      <c r="B121" s="10"/>
      <c r="C121" s="41">
        <v>833.33333333333337</v>
      </c>
      <c r="D121" s="41">
        <v>833.33333333333337</v>
      </c>
      <c r="E121" s="42">
        <v>0</v>
      </c>
      <c r="F121" s="10"/>
      <c r="G121" s="91"/>
    </row>
    <row r="122" spans="1:7" ht="9.75" customHeight="1" x14ac:dyDescent="0.2">
      <c r="A122" s="40" t="s">
        <v>49</v>
      </c>
      <c r="B122" s="10"/>
      <c r="C122" s="41">
        <v>18333.333333333332</v>
      </c>
      <c r="D122" s="41">
        <v>22000</v>
      </c>
      <c r="E122" s="42">
        <v>0</v>
      </c>
      <c r="F122" s="10"/>
      <c r="G122" s="91"/>
    </row>
    <row r="123" spans="1:7" ht="6" customHeight="1" x14ac:dyDescent="0.2">
      <c r="A123" s="40"/>
      <c r="B123" s="10"/>
      <c r="C123" s="41"/>
      <c r="D123" s="41"/>
      <c r="E123" s="46"/>
      <c r="F123" s="10"/>
      <c r="G123" s="91"/>
    </row>
    <row r="124" spans="1:7" ht="9.75" customHeight="1" x14ac:dyDescent="0.2">
      <c r="A124" s="55" t="s">
        <v>50</v>
      </c>
      <c r="B124" s="14"/>
      <c r="C124" s="56">
        <v>27100</v>
      </c>
      <c r="D124" s="56">
        <v>27100</v>
      </c>
      <c r="E124" s="99">
        <v>0</v>
      </c>
      <c r="F124" s="14"/>
      <c r="G124" s="58">
        <f>+(E124-D124)/D124</f>
        <v>-1</v>
      </c>
    </row>
    <row r="125" spans="1:7" ht="15" customHeight="1" x14ac:dyDescent="0.2">
      <c r="A125" s="10"/>
      <c r="B125" s="10"/>
      <c r="C125" s="32"/>
      <c r="D125" s="32"/>
      <c r="E125" s="32"/>
      <c r="F125" s="10"/>
      <c r="G125" s="10"/>
    </row>
    <row r="126" spans="1:7" ht="9.75" customHeight="1" x14ac:dyDescent="0.2">
      <c r="A126" s="33" t="s">
        <v>51</v>
      </c>
      <c r="B126" s="10"/>
      <c r="C126" s="62"/>
      <c r="D126" s="62"/>
      <c r="E126" s="63"/>
      <c r="F126" s="10"/>
      <c r="G126" s="64"/>
    </row>
    <row r="127" spans="1:7" ht="9.75" customHeight="1" x14ac:dyDescent="0.2">
      <c r="A127" s="40" t="s">
        <v>52</v>
      </c>
      <c r="B127" s="10"/>
      <c r="C127" s="41">
        <v>36064.333333333336</v>
      </c>
      <c r="D127" s="41">
        <v>32939.5</v>
      </c>
      <c r="E127" s="42">
        <v>0</v>
      </c>
      <c r="F127" s="10"/>
      <c r="G127" s="43">
        <f>+(E127-D127)/D127</f>
        <v>-1</v>
      </c>
    </row>
    <row r="128" spans="1:7" ht="9.75" customHeight="1" x14ac:dyDescent="0.2">
      <c r="A128" s="40" t="s">
        <v>66</v>
      </c>
      <c r="B128" s="10"/>
      <c r="C128" s="100">
        <v>1.3307872078720788</v>
      </c>
      <c r="D128" s="100">
        <v>1.215479704797048</v>
      </c>
      <c r="E128" s="101" t="e">
        <f>+E127/E124</f>
        <v>#DIV/0!</v>
      </c>
      <c r="F128" s="10"/>
      <c r="G128" s="43" t="e">
        <f>+(E128-D128)/D128</f>
        <v>#DIV/0!</v>
      </c>
    </row>
    <row r="129" spans="1:7" ht="9.75" customHeight="1" x14ac:dyDescent="0.2">
      <c r="A129" s="67" t="s">
        <v>54</v>
      </c>
      <c r="B129" s="10"/>
      <c r="C129" s="95">
        <v>196.12636677049343</v>
      </c>
      <c r="D129" s="95">
        <v>200.64056831463745</v>
      </c>
      <c r="E129" s="73" t="e">
        <f>+(-E24+E47-E50)*1000/E127</f>
        <v>#DIV/0!</v>
      </c>
      <c r="F129" s="10"/>
      <c r="G129" s="70" t="e">
        <f>+(E129-D129)/D129</f>
        <v>#DIV/0!</v>
      </c>
    </row>
    <row r="130" spans="1:7" ht="15" customHeight="1" x14ac:dyDescent="0.2">
      <c r="A130" s="10"/>
      <c r="B130" s="10"/>
      <c r="C130" s="106"/>
      <c r="D130" s="106"/>
      <c r="E130" s="106"/>
      <c r="F130" s="10"/>
      <c r="G130" s="10"/>
    </row>
    <row r="131" spans="1:7" ht="9.75" customHeight="1" x14ac:dyDescent="0.2">
      <c r="A131" s="33" t="s">
        <v>55</v>
      </c>
      <c r="B131" s="10"/>
      <c r="C131" s="118"/>
      <c r="D131" s="118"/>
      <c r="E131" s="119"/>
      <c r="F131" s="10"/>
      <c r="G131" s="64"/>
    </row>
    <row r="132" spans="1:7" ht="9.75" customHeight="1" x14ac:dyDescent="0.2">
      <c r="A132" s="40" t="s">
        <v>56</v>
      </c>
      <c r="B132" s="10"/>
      <c r="C132" s="41">
        <v>1237.3333333333333</v>
      </c>
      <c r="D132" s="41">
        <v>1431.3333333333333</v>
      </c>
      <c r="E132" s="42">
        <v>0</v>
      </c>
      <c r="F132" s="10"/>
      <c r="G132" s="43">
        <f>+(E132-D132)/D132</f>
        <v>-1</v>
      </c>
    </row>
    <row r="133" spans="1:7" ht="9.75" customHeight="1" x14ac:dyDescent="0.2">
      <c r="A133" s="40" t="s">
        <v>57</v>
      </c>
      <c r="B133" s="10"/>
      <c r="C133" s="41">
        <v>1416.8333333333333</v>
      </c>
      <c r="D133" s="41">
        <v>1553.8333333333333</v>
      </c>
      <c r="E133" s="42">
        <v>0</v>
      </c>
      <c r="F133" s="10"/>
      <c r="G133" s="43">
        <f>+(E133-D133)/D133</f>
        <v>-1</v>
      </c>
    </row>
    <row r="134" spans="1:7" ht="6" customHeight="1" x14ac:dyDescent="0.2">
      <c r="A134" s="40"/>
      <c r="B134" s="10"/>
      <c r="C134" s="41"/>
      <c r="D134" s="41"/>
      <c r="E134" s="46"/>
      <c r="F134" s="10"/>
      <c r="G134" s="91"/>
    </row>
    <row r="135" spans="1:7" ht="9.75" customHeight="1" x14ac:dyDescent="0.2">
      <c r="A135" s="55" t="s">
        <v>58</v>
      </c>
      <c r="B135" s="14"/>
      <c r="C135" s="56">
        <v>2654.1666666666665</v>
      </c>
      <c r="D135" s="56">
        <v>2985.1666666666665</v>
      </c>
      <c r="E135" s="57">
        <f>SUM(E132:E134)</f>
        <v>0</v>
      </c>
      <c r="F135" s="14"/>
      <c r="G135" s="58">
        <f>+(E135-D135)/D135</f>
        <v>-1</v>
      </c>
    </row>
    <row r="136" spans="1:7" ht="15" customHeight="1" x14ac:dyDescent="0.2">
      <c r="A136" s="10"/>
      <c r="B136" s="10"/>
      <c r="C136" s="32"/>
      <c r="D136" s="32"/>
      <c r="E136" s="32"/>
      <c r="F136" s="10"/>
      <c r="G136" s="10"/>
    </row>
    <row r="137" spans="1:7" s="127" customFormat="1" ht="9.75" customHeight="1" x14ac:dyDescent="0.2">
      <c r="A137" s="122"/>
      <c r="B137" s="123"/>
      <c r="C137" s="125"/>
      <c r="D137" s="125"/>
      <c r="E137" s="125"/>
      <c r="F137" s="123"/>
      <c r="G137" s="123"/>
    </row>
    <row r="138" spans="1:7" s="127" customFormat="1" ht="9.75" customHeight="1" x14ac:dyDescent="0.2">
      <c r="A138" s="123"/>
      <c r="B138" s="123"/>
      <c r="C138" s="125"/>
      <c r="D138" s="125"/>
      <c r="E138" s="125"/>
      <c r="F138" s="123"/>
      <c r="G138" s="123"/>
    </row>
    <row r="139" spans="1:7" s="127" customFormat="1" ht="9.75" customHeight="1" x14ac:dyDescent="0.2">
      <c r="A139" s="123"/>
      <c r="B139" s="123"/>
      <c r="C139" s="125"/>
      <c r="D139" s="125"/>
      <c r="E139" s="128"/>
      <c r="F139" s="123"/>
      <c r="G139" s="109"/>
    </row>
    <row r="140" spans="1:7" s="127" customFormat="1" ht="9.75" customHeight="1" x14ac:dyDescent="0.2">
      <c r="A140" s="123"/>
      <c r="B140" s="123"/>
      <c r="C140" s="125"/>
      <c r="D140" s="125"/>
      <c r="E140" s="128"/>
      <c r="F140" s="123"/>
      <c r="G140" s="109"/>
    </row>
    <row r="141" spans="1:7" s="127" customFormat="1" ht="9.75" customHeight="1" x14ac:dyDescent="0.2">
      <c r="A141" s="123"/>
      <c r="B141" s="123"/>
      <c r="C141" s="125"/>
      <c r="D141" s="125"/>
      <c r="E141" s="128"/>
      <c r="F141" s="123"/>
      <c r="G141" s="109"/>
    </row>
    <row r="142" spans="1:7" ht="6" customHeight="1" x14ac:dyDescent="0.2">
      <c r="A142" s="10"/>
      <c r="B142" s="10"/>
      <c r="C142" s="32"/>
      <c r="D142" s="32"/>
      <c r="E142" s="32"/>
      <c r="F142" s="10"/>
      <c r="G142" s="10"/>
    </row>
    <row r="143" spans="1:7" ht="6" customHeight="1" x14ac:dyDescent="0.2">
      <c r="A143" s="10"/>
      <c r="B143" s="10"/>
      <c r="C143" s="32"/>
      <c r="D143" s="32"/>
      <c r="E143" s="32"/>
      <c r="F143" s="10"/>
      <c r="G143" s="10"/>
    </row>
    <row r="144" spans="1:7" ht="6" customHeight="1" x14ac:dyDescent="0.2">
      <c r="A144" s="32"/>
      <c r="B144" s="32"/>
      <c r="C144" s="32"/>
      <c r="D144" s="32"/>
      <c r="E144" s="32"/>
      <c r="F144" s="32"/>
      <c r="G144" s="32"/>
    </row>
    <row r="145" spans="1:15" ht="6" customHeight="1" x14ac:dyDescent="0.2">
      <c r="A145" s="32"/>
      <c r="B145" s="32"/>
      <c r="C145" s="32"/>
      <c r="D145" s="32"/>
      <c r="E145" s="32"/>
      <c r="F145" s="32"/>
      <c r="G145" s="32"/>
    </row>
    <row r="146" spans="1:15" ht="9.75" customHeight="1" x14ac:dyDescent="0.2">
      <c r="A146" s="32"/>
      <c r="B146" s="32"/>
      <c r="C146" s="32"/>
      <c r="D146" s="32"/>
      <c r="E146" s="32"/>
      <c r="F146" s="32"/>
      <c r="G146" s="32"/>
    </row>
    <row r="147" spans="1:15" ht="5.25" customHeight="1" x14ac:dyDescent="0.2">
      <c r="A147" s="102"/>
      <c r="B147" s="102"/>
      <c r="C147" s="102"/>
      <c r="D147" s="102"/>
      <c r="E147" s="102"/>
      <c r="F147" s="32"/>
      <c r="G147" s="32"/>
    </row>
    <row r="148" spans="1:15" ht="5.25" customHeight="1" x14ac:dyDescent="0.2">
      <c r="A148" s="103"/>
      <c r="B148" s="10"/>
      <c r="C148" s="104"/>
      <c r="D148" s="104"/>
      <c r="E148" s="105"/>
      <c r="F148" s="10"/>
      <c r="G148" s="10"/>
    </row>
    <row r="149" spans="1:15" ht="7.5" customHeight="1" x14ac:dyDescent="0.2">
      <c r="E149" s="121"/>
    </row>
    <row r="150" spans="1:15" x14ac:dyDescent="0.2">
      <c r="A150" s="153" t="s">
        <v>80</v>
      </c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</row>
  </sheetData>
  <mergeCells count="11">
    <mergeCell ref="A150:O150"/>
    <mergeCell ref="A82:P82"/>
    <mergeCell ref="C109:E109"/>
    <mergeCell ref="A77:O77"/>
    <mergeCell ref="A3:O3"/>
    <mergeCell ref="A4:O4"/>
    <mergeCell ref="A6:O6"/>
    <mergeCell ref="A80:O80"/>
    <mergeCell ref="A78:O78"/>
    <mergeCell ref="A8:P8"/>
    <mergeCell ref="A74:O74"/>
  </mergeCells>
  <phoneticPr fontId="2" type="noConversion"/>
  <pageMargins left="0.78740157480314965" right="0.51" top="0.23622047244094491" bottom="0.47" header="0.19685039370078741" footer="0.31496062992125984"/>
  <pageSetup paperSize="9" orientation="portrait" horizontalDpi="300" verticalDpi="300"/>
  <headerFooter alignWithMargins="0"/>
  <rowBreaks count="1" manualBreakCount="1">
    <brk id="74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P150"/>
  <sheetViews>
    <sheetView showGridLines="0" tabSelected="1" zoomScaleNormal="100" workbookViewId="0">
      <selection activeCell="M85" sqref="M85"/>
    </sheetView>
  </sheetViews>
  <sheetFormatPr defaultRowHeight="12.75" x14ac:dyDescent="0.2"/>
  <cols>
    <col min="1" max="1" width="18.140625" style="3" customWidth="1"/>
    <col min="2" max="2" width="0.5703125" style="3" customWidth="1"/>
    <col min="3" max="5" width="8" style="3" customWidth="1"/>
    <col min="6" max="6" width="0.5703125" style="3" customWidth="1"/>
    <col min="7" max="7" width="8" style="3" customWidth="1"/>
    <col min="8" max="8" width="0.5703125" style="3" customWidth="1"/>
    <col min="9" max="11" width="8" style="3" customWidth="1"/>
    <col min="12" max="12" width="0.5703125" style="3" customWidth="1"/>
    <col min="13" max="15" width="8" style="3" customWidth="1"/>
    <col min="16" max="16" width="0.140625" style="3" customWidth="1"/>
    <col min="17" max="16384" width="9.140625" style="3"/>
  </cols>
  <sheetData>
    <row r="1" spans="1:16" ht="67.5" customHeight="1" x14ac:dyDescent="0.2"/>
    <row r="2" spans="1:16" ht="5.25" customHeight="1" x14ac:dyDescent="0.2"/>
    <row r="3" spans="1:16" ht="20.25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6" ht="15.75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6" ht="15" customHeight="1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6" ht="15.75" x14ac:dyDescent="0.25">
      <c r="A6" s="160" t="s">
        <v>64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8" spans="1:16" x14ac:dyDescent="0.2">
      <c r="A8" s="162" t="s">
        <v>83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1:16" x14ac:dyDescent="0.2">
      <c r="A9" s="13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x14ac:dyDescent="0.2">
      <c r="A10" s="6"/>
      <c r="E10" s="7"/>
      <c r="F10" s="7"/>
      <c r="G10" s="7"/>
      <c r="H10" s="7"/>
      <c r="I10" s="7"/>
      <c r="J10" s="7"/>
      <c r="K10" s="7"/>
    </row>
    <row r="11" spans="1:16" x14ac:dyDescent="0.2">
      <c r="A11" s="137" t="s">
        <v>1</v>
      </c>
      <c r="B11" s="5"/>
      <c r="C11" s="5"/>
      <c r="E11" s="7"/>
      <c r="F11" s="7"/>
      <c r="G11" s="7"/>
      <c r="H11" s="7"/>
      <c r="I11" s="7"/>
      <c r="J11" s="7"/>
      <c r="K11" s="7"/>
    </row>
    <row r="12" spans="1:16" ht="6" customHeight="1" x14ac:dyDescent="0.2"/>
    <row r="13" spans="1:16" ht="9.9499999999999993" customHeight="1" x14ac:dyDescent="0.2">
      <c r="A13" s="10"/>
      <c r="B13" s="10"/>
      <c r="C13" s="11" t="s">
        <v>2</v>
      </c>
      <c r="D13" s="12"/>
      <c r="E13" s="13"/>
      <c r="F13" s="14"/>
      <c r="G13" s="15" t="s">
        <v>65</v>
      </c>
      <c r="H13" s="14"/>
      <c r="I13" s="2"/>
      <c r="J13" s="16"/>
      <c r="K13" s="17"/>
      <c r="L13" s="14"/>
      <c r="M13" s="11" t="s">
        <v>3</v>
      </c>
      <c r="N13" s="12"/>
      <c r="O13" s="13"/>
    </row>
    <row r="14" spans="1:16" ht="9.9499999999999993" customHeight="1" x14ac:dyDescent="0.2">
      <c r="A14" s="10"/>
      <c r="B14" s="10"/>
      <c r="C14" s="18" t="s">
        <v>4</v>
      </c>
      <c r="D14" s="19"/>
      <c r="E14" s="20"/>
      <c r="F14" s="14"/>
      <c r="G14" s="21" t="s">
        <v>5</v>
      </c>
      <c r="H14" s="14"/>
      <c r="I14" s="18" t="s">
        <v>6</v>
      </c>
      <c r="J14" s="19"/>
      <c r="K14" s="20"/>
      <c r="L14" s="14"/>
      <c r="M14" s="18" t="s">
        <v>7</v>
      </c>
      <c r="N14" s="19"/>
      <c r="O14" s="20"/>
    </row>
    <row r="15" spans="1:16" ht="9.9499999999999993" customHeight="1" x14ac:dyDescent="0.2">
      <c r="A15" s="10"/>
      <c r="B15" s="10"/>
      <c r="C15" s="145">
        <v>2015</v>
      </c>
      <c r="D15" s="145">
        <v>2016</v>
      </c>
      <c r="E15" s="146" t="s">
        <v>63</v>
      </c>
      <c r="F15" s="14"/>
      <c r="G15" s="25"/>
      <c r="H15" s="14"/>
      <c r="I15" s="145">
        <f>+C15</f>
        <v>2015</v>
      </c>
      <c r="J15" s="145">
        <f>+D15</f>
        <v>2016</v>
      </c>
      <c r="K15" s="146" t="str">
        <f>+E15</f>
        <v>Egne</v>
      </c>
      <c r="L15" s="14"/>
      <c r="M15" s="145">
        <f>+C15</f>
        <v>2015</v>
      </c>
      <c r="N15" s="145">
        <f>+D15</f>
        <v>2016</v>
      </c>
      <c r="O15" s="146" t="str">
        <f>+E15</f>
        <v>Egne</v>
      </c>
    </row>
    <row r="16" spans="1:16" ht="6" customHeight="1" x14ac:dyDescent="0.2">
      <c r="A16" s="10"/>
      <c r="B16" s="10"/>
      <c r="C16" s="26"/>
      <c r="D16" s="26"/>
      <c r="E16" s="10"/>
      <c r="F16" s="10"/>
      <c r="G16" s="10"/>
      <c r="H16" s="10"/>
      <c r="I16" s="26"/>
      <c r="J16" s="26"/>
      <c r="K16" s="10"/>
      <c r="L16" s="10"/>
      <c r="M16" s="26"/>
      <c r="N16" s="26"/>
      <c r="O16" s="10"/>
    </row>
    <row r="17" spans="1:15" ht="9.9499999999999993" customHeight="1" x14ac:dyDescent="0.2">
      <c r="A17" s="27" t="s">
        <v>77</v>
      </c>
      <c r="B17" s="28"/>
      <c r="C17" s="122"/>
      <c r="D17" s="122"/>
      <c r="E17" s="122"/>
      <c r="F17" s="14"/>
      <c r="G17" s="14"/>
      <c r="H17" s="14"/>
      <c r="I17" s="14"/>
      <c r="J17" s="14"/>
      <c r="K17" s="14"/>
      <c r="L17" s="14"/>
      <c r="M17" s="29">
        <f>+C124</f>
        <v>29565.07894736842</v>
      </c>
      <c r="N17" s="29">
        <f>+D124</f>
        <v>29847.567567567567</v>
      </c>
      <c r="O17" s="30">
        <f>+E124</f>
        <v>0</v>
      </c>
    </row>
    <row r="18" spans="1:15" ht="6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1"/>
      <c r="N18" s="31"/>
      <c r="O18" s="32"/>
    </row>
    <row r="19" spans="1:15" ht="9.9499999999999993" customHeight="1" x14ac:dyDescent="0.2">
      <c r="A19" s="33" t="s">
        <v>8</v>
      </c>
      <c r="B19" s="10"/>
      <c r="C19" s="34">
        <v>23696.526315789473</v>
      </c>
      <c r="D19" s="34">
        <v>25678.135135135137</v>
      </c>
      <c r="E19" s="35">
        <v>0</v>
      </c>
      <c r="F19" s="14"/>
      <c r="G19" s="36">
        <f>+(E19-D19)/D19</f>
        <v>-1</v>
      </c>
      <c r="H19" s="14"/>
      <c r="I19" s="37">
        <f>+C19*100/C19</f>
        <v>100</v>
      </c>
      <c r="J19" s="37">
        <f>+D19*100/D19</f>
        <v>100</v>
      </c>
      <c r="K19" s="38" t="e">
        <f>+E19*100/E19</f>
        <v>#DIV/0!</v>
      </c>
      <c r="L19" s="14"/>
      <c r="M19" s="34">
        <f t="shared" ref="M19:O20" si="0">+C19*1000/M$17</f>
        <v>801.50390797108605</v>
      </c>
      <c r="N19" s="34">
        <f t="shared" si="0"/>
        <v>860.30913832445947</v>
      </c>
      <c r="O19" s="39" t="e">
        <f t="shared" si="0"/>
        <v>#DIV/0!</v>
      </c>
    </row>
    <row r="20" spans="1:15" ht="9.9499999999999993" customHeight="1" x14ac:dyDescent="0.2">
      <c r="A20" s="40" t="s">
        <v>9</v>
      </c>
      <c r="B20" s="10"/>
      <c r="C20" s="41">
        <v>-2682.2894736842104</v>
      </c>
      <c r="D20" s="41">
        <v>-2511.5135135135133</v>
      </c>
      <c r="E20" s="42">
        <v>0</v>
      </c>
      <c r="F20" s="10"/>
      <c r="G20" s="43">
        <f>+(E20-D20)/D20</f>
        <v>-1</v>
      </c>
      <c r="H20" s="10"/>
      <c r="I20" s="44">
        <f>+C20*100/C$19</f>
        <v>-11.319336167415168</v>
      </c>
      <c r="J20" s="44">
        <f>+D20*100/D$19</f>
        <v>-9.7807473178884958</v>
      </c>
      <c r="K20" s="45" t="e">
        <f>+E20*100/E$19</f>
        <v>#DIV/0!</v>
      </c>
      <c r="L20" s="10"/>
      <c r="M20" s="41">
        <f t="shared" si="0"/>
        <v>-90.72492173821712</v>
      </c>
      <c r="N20" s="41">
        <f t="shared" si="0"/>
        <v>-84.144662972219209</v>
      </c>
      <c r="O20" s="46" t="e">
        <f t="shared" si="0"/>
        <v>#DIV/0!</v>
      </c>
    </row>
    <row r="21" spans="1:15" ht="6" customHeight="1" x14ac:dyDescent="0.2">
      <c r="A21" s="40"/>
      <c r="B21" s="10"/>
      <c r="C21" s="41"/>
      <c r="D21" s="41"/>
      <c r="E21" s="46"/>
      <c r="F21" s="10"/>
      <c r="G21" s="47"/>
      <c r="H21" s="10"/>
      <c r="I21" s="44"/>
      <c r="J21" s="44"/>
      <c r="K21" s="45"/>
      <c r="L21" s="10"/>
      <c r="M21" s="41"/>
      <c r="N21" s="41"/>
      <c r="O21" s="46"/>
    </row>
    <row r="22" spans="1:15" ht="9.9499999999999993" customHeight="1" x14ac:dyDescent="0.2">
      <c r="A22" s="48" t="s">
        <v>10</v>
      </c>
      <c r="B22" s="10"/>
      <c r="C22" s="49">
        <v>21014.236842105263</v>
      </c>
      <c r="D22" s="49">
        <v>23166.621621621623</v>
      </c>
      <c r="E22" s="50">
        <f>SUM(E19:E21)</f>
        <v>0</v>
      </c>
      <c r="F22" s="14"/>
      <c r="G22" s="51">
        <f>IF(+D22&lt;0,(-D22+E22)/-D22,(-D22+E22)/D22)</f>
        <v>-1</v>
      </c>
      <c r="H22" s="14"/>
      <c r="I22" s="52">
        <f>SUM(I19:I21)</f>
        <v>88.680663832584827</v>
      </c>
      <c r="J22" s="52">
        <f>SUM(J19:J21)</f>
        <v>90.219252682111502</v>
      </c>
      <c r="K22" s="53" t="e">
        <f>SUM(K19:K21)</f>
        <v>#DIV/0!</v>
      </c>
      <c r="L22" s="14"/>
      <c r="M22" s="49">
        <f>SUM(M19:M21)</f>
        <v>710.77898623286887</v>
      </c>
      <c r="N22" s="49">
        <f>SUM(N19:N21)</f>
        <v>776.16447535224029</v>
      </c>
      <c r="O22" s="50" t="e">
        <f>SUM(O19:O21)</f>
        <v>#DIV/0!</v>
      </c>
    </row>
    <row r="23" spans="1:15" ht="6" customHeight="1" x14ac:dyDescent="0.2">
      <c r="A23" s="40"/>
      <c r="B23" s="10"/>
      <c r="C23" s="41"/>
      <c r="D23" s="41"/>
      <c r="E23" s="46"/>
      <c r="F23" s="10"/>
      <c r="G23" s="43"/>
      <c r="H23" s="10"/>
      <c r="I23" s="44"/>
      <c r="J23" s="44"/>
      <c r="K23" s="45"/>
      <c r="L23" s="10"/>
      <c r="M23" s="41"/>
      <c r="N23" s="41"/>
      <c r="O23" s="46"/>
    </row>
    <row r="24" spans="1:15" ht="9.9499999999999993" customHeight="1" x14ac:dyDescent="0.2">
      <c r="A24" s="40" t="s">
        <v>11</v>
      </c>
      <c r="B24" s="10"/>
      <c r="C24" s="41">
        <v>-5975.2631578947367</v>
      </c>
      <c r="D24" s="41">
        <v>-6264.7567567567567</v>
      </c>
      <c r="E24" s="42">
        <v>0</v>
      </c>
      <c r="F24" s="10"/>
      <c r="G24" s="43">
        <f>+(E24-D24)/D24</f>
        <v>-1</v>
      </c>
      <c r="H24" s="10"/>
      <c r="I24" s="44">
        <f t="shared" ref="I24:K25" si="1">+C24*100/C$19</f>
        <v>-25.215776685012685</v>
      </c>
      <c r="J24" s="44">
        <f t="shared" si="1"/>
        <v>-24.397241948402833</v>
      </c>
      <c r="K24" s="45" t="e">
        <f t="shared" si="1"/>
        <v>#DIV/0!</v>
      </c>
      <c r="L24" s="10"/>
      <c r="M24" s="41">
        <f t="shared" ref="M24:O25" si="2">+C24*1000/M$17</f>
        <v>-202.10543555563865</v>
      </c>
      <c r="N24" s="41">
        <f t="shared" si="2"/>
        <v>-209.89170198123799</v>
      </c>
      <c r="O24" s="46" t="e">
        <f t="shared" si="2"/>
        <v>#DIV/0!</v>
      </c>
    </row>
    <row r="25" spans="1:15" ht="9.9499999999999993" customHeight="1" x14ac:dyDescent="0.2">
      <c r="A25" s="40" t="s">
        <v>12</v>
      </c>
      <c r="B25" s="10"/>
      <c r="C25" s="41">
        <v>-6978.2368421052633</v>
      </c>
      <c r="D25" s="41">
        <v>-7822.5405405405409</v>
      </c>
      <c r="E25" s="42">
        <v>0</v>
      </c>
      <c r="F25" s="10"/>
      <c r="G25" s="43">
        <f>+(E25-D25)/D25</f>
        <v>-1</v>
      </c>
      <c r="H25" s="10"/>
      <c r="I25" s="44">
        <f t="shared" si="1"/>
        <v>-29.448353522834793</v>
      </c>
      <c r="J25" s="44">
        <f t="shared" si="1"/>
        <v>-30.463818728942805</v>
      </c>
      <c r="K25" s="45" t="e">
        <f t="shared" si="1"/>
        <v>#DIV/0!</v>
      </c>
      <c r="L25" s="10"/>
      <c r="M25" s="41">
        <f t="shared" si="2"/>
        <v>-236.02970431866186</v>
      </c>
      <c r="N25" s="41">
        <f t="shared" si="2"/>
        <v>-262.08301640769315</v>
      </c>
      <c r="O25" s="46" t="e">
        <f t="shared" si="2"/>
        <v>#DIV/0!</v>
      </c>
    </row>
    <row r="26" spans="1:15" ht="9.9499999999999993" customHeight="1" x14ac:dyDescent="0.2">
      <c r="A26" s="40"/>
      <c r="B26" s="10"/>
      <c r="C26" s="49">
        <v>8060.7368421052633</v>
      </c>
      <c r="D26" s="49">
        <v>9079.3243243243269</v>
      </c>
      <c r="E26" s="50">
        <f>SUM(E22:E25)</f>
        <v>0</v>
      </c>
      <c r="F26" s="14"/>
      <c r="G26" s="51">
        <f>IF(+D26&lt;0,(-D26+E26)/-D26,(-D26+E26)/D26)</f>
        <v>-1</v>
      </c>
      <c r="H26" s="14"/>
      <c r="I26" s="52">
        <f>SUM(I22:I25)</f>
        <v>34.016533624737349</v>
      </c>
      <c r="J26" s="52">
        <f>SUM(J22:J25)</f>
        <v>35.358192004765861</v>
      </c>
      <c r="K26" s="53" t="e">
        <f>SUM(K22:K25)</f>
        <v>#DIV/0!</v>
      </c>
      <c r="L26" s="14"/>
      <c r="M26" s="49">
        <f>SUM(M22:M25)</f>
        <v>272.64384635856834</v>
      </c>
      <c r="N26" s="49">
        <f>SUM(N22:N25)</f>
        <v>304.18975696330921</v>
      </c>
      <c r="O26" s="50" t="e">
        <f>SUM(O22:O25)</f>
        <v>#DIV/0!</v>
      </c>
    </row>
    <row r="27" spans="1:15" ht="6" customHeight="1" x14ac:dyDescent="0.2">
      <c r="A27" s="40"/>
      <c r="B27" s="10"/>
      <c r="C27" s="41"/>
      <c r="D27" s="41"/>
      <c r="E27" s="46"/>
      <c r="F27" s="10"/>
      <c r="G27" s="43"/>
      <c r="H27" s="10"/>
      <c r="I27" s="44"/>
      <c r="J27" s="44"/>
      <c r="K27" s="45"/>
      <c r="L27" s="10"/>
      <c r="M27" s="41"/>
      <c r="N27" s="41"/>
      <c r="O27" s="46"/>
    </row>
    <row r="28" spans="1:15" ht="9.9499999999999993" customHeight="1" x14ac:dyDescent="0.2">
      <c r="A28" s="40" t="s">
        <v>13</v>
      </c>
      <c r="B28" s="10"/>
      <c r="C28" s="41">
        <v>-2499.1842105263158</v>
      </c>
      <c r="D28" s="41">
        <v>-2729.9459459459458</v>
      </c>
      <c r="E28" s="42">
        <v>0</v>
      </c>
      <c r="F28" s="10"/>
      <c r="G28" s="43">
        <f>+(E28-D28)/D28</f>
        <v>-1</v>
      </c>
      <c r="H28" s="10"/>
      <c r="I28" s="44">
        <f>+C28*100/C$19</f>
        <v>-10.546626865141237</v>
      </c>
      <c r="J28" s="44">
        <f>+D28*100/D$19</f>
        <v>-10.631402676164702</v>
      </c>
      <c r="K28" s="45" t="e">
        <f>+E28*100/E$19</f>
        <v>#DIV/0!</v>
      </c>
      <c r="L28" s="10"/>
      <c r="M28" s="41">
        <f>+C28*1000/M$17</f>
        <v>-84.53162648323547</v>
      </c>
      <c r="N28" s="41">
        <f>+D28*1000/N$17</f>
        <v>-91.462928755116096</v>
      </c>
      <c r="O28" s="46" t="e">
        <f>+E28*1000/O$17</f>
        <v>#DIV/0!</v>
      </c>
    </row>
    <row r="29" spans="1:15" ht="6" customHeight="1" x14ac:dyDescent="0.2">
      <c r="A29" s="40"/>
      <c r="B29" s="10"/>
      <c r="C29" s="41"/>
      <c r="D29" s="41"/>
      <c r="E29" s="46"/>
      <c r="F29" s="10"/>
      <c r="G29" s="43"/>
      <c r="H29" s="10"/>
      <c r="I29" s="44"/>
      <c r="J29" s="44"/>
      <c r="K29" s="45"/>
      <c r="L29" s="10"/>
      <c r="M29" s="41"/>
      <c r="N29" s="41"/>
      <c r="O29" s="46"/>
    </row>
    <row r="30" spans="1:15" ht="9.9499999999999993" customHeight="1" x14ac:dyDescent="0.2">
      <c r="A30" s="48" t="s">
        <v>14</v>
      </c>
      <c r="B30" s="10"/>
      <c r="C30" s="49">
        <v>5561.5526315789475</v>
      </c>
      <c r="D30" s="49">
        <v>6349.3783783783811</v>
      </c>
      <c r="E30" s="50">
        <f>SUM(E26:E29)</f>
        <v>0</v>
      </c>
      <c r="F30" s="14"/>
      <c r="G30" s="51">
        <f>IF(+D30&lt;0,(-D30+E30)/-D30,(-D30+E30)/D30)</f>
        <v>-1</v>
      </c>
      <c r="H30" s="14"/>
      <c r="I30" s="52">
        <f>SUM(I26:I29)</f>
        <v>23.469906759596114</v>
      </c>
      <c r="J30" s="52">
        <f>SUM(J26:J29)</f>
        <v>24.726789328601157</v>
      </c>
      <c r="K30" s="53" t="e">
        <f>SUM(K26:K29)</f>
        <v>#DIV/0!</v>
      </c>
      <c r="L30" s="14"/>
      <c r="M30" s="49">
        <f>SUM(M26:M29)</f>
        <v>188.11221987533287</v>
      </c>
      <c r="N30" s="49">
        <f>SUM(N26:N29)</f>
        <v>212.72682820819313</v>
      </c>
      <c r="O30" s="50" t="e">
        <f>SUM(O26:O29)</f>
        <v>#DIV/0!</v>
      </c>
    </row>
    <row r="31" spans="1:15" ht="6" customHeight="1" x14ac:dyDescent="0.2">
      <c r="A31" s="40"/>
      <c r="B31" s="10"/>
      <c r="C31" s="41"/>
      <c r="D31" s="41"/>
      <c r="E31" s="46"/>
      <c r="F31" s="10"/>
      <c r="G31" s="43"/>
      <c r="H31" s="10"/>
      <c r="I31" s="44"/>
      <c r="J31" s="44"/>
      <c r="K31" s="45"/>
      <c r="L31" s="10"/>
      <c r="M31" s="41"/>
      <c r="N31" s="41"/>
      <c r="O31" s="46"/>
    </row>
    <row r="32" spans="1:15" ht="9.9499999999999993" customHeight="1" x14ac:dyDescent="0.2">
      <c r="A32" s="40" t="s">
        <v>15</v>
      </c>
      <c r="B32" s="10"/>
      <c r="C32" s="41">
        <v>-3289.4473684210525</v>
      </c>
      <c r="D32" s="41">
        <v>-3609.8918918918921</v>
      </c>
      <c r="E32" s="42">
        <v>0</v>
      </c>
      <c r="F32" s="10"/>
      <c r="G32" s="43">
        <f>+(E32-D32)/D32</f>
        <v>-1</v>
      </c>
      <c r="H32" s="10"/>
      <c r="I32" s="44">
        <f>+C32*100/C$19</f>
        <v>-13.881559366906984</v>
      </c>
      <c r="J32" s="44">
        <f>+D32*100/D$19</f>
        <v>-14.058232316693875</v>
      </c>
      <c r="K32" s="45" t="e">
        <f>+E32*100/E$19</f>
        <v>#DIV/0!</v>
      </c>
      <c r="L32" s="10"/>
      <c r="M32" s="41">
        <f>+C32*1000/M$17</f>
        <v>-111.26124081308585</v>
      </c>
      <c r="N32" s="41">
        <f>+D32*1000/N$17</f>
        <v>-120.94425730739977</v>
      </c>
      <c r="O32" s="46" t="e">
        <f>+E32*1000/O$17</f>
        <v>#DIV/0!</v>
      </c>
    </row>
    <row r="33" spans="1:15" ht="6" customHeight="1" x14ac:dyDescent="0.2">
      <c r="A33" s="40"/>
      <c r="B33" s="10"/>
      <c r="C33" s="41"/>
      <c r="D33" s="41"/>
      <c r="E33" s="46"/>
      <c r="F33" s="10"/>
      <c r="G33" s="43"/>
      <c r="H33" s="10"/>
      <c r="I33" s="44"/>
      <c r="J33" s="44"/>
      <c r="K33" s="45"/>
      <c r="L33" s="10"/>
      <c r="M33" s="41"/>
      <c r="N33" s="41"/>
      <c r="O33" s="46"/>
    </row>
    <row r="34" spans="1:15" ht="9.9499999999999993" customHeight="1" x14ac:dyDescent="0.2">
      <c r="A34" s="48" t="s">
        <v>16</v>
      </c>
      <c r="B34" s="10"/>
      <c r="C34" s="49"/>
      <c r="D34" s="49"/>
      <c r="E34" s="50"/>
      <c r="F34" s="14"/>
      <c r="G34" s="51"/>
      <c r="H34" s="14"/>
      <c r="I34" s="52"/>
      <c r="J34" s="52"/>
      <c r="K34" s="53"/>
      <c r="L34" s="14"/>
      <c r="M34" s="49"/>
      <c r="N34" s="49"/>
      <c r="O34" s="50"/>
    </row>
    <row r="35" spans="1:15" ht="9.9499999999999993" customHeight="1" x14ac:dyDescent="0.2">
      <c r="A35" s="54" t="s">
        <v>76</v>
      </c>
      <c r="B35" s="10"/>
      <c r="C35" s="131">
        <v>2272.105263157895</v>
      </c>
      <c r="D35" s="131">
        <v>2739.486486486489</v>
      </c>
      <c r="E35" s="50">
        <f>SUM(E30:E33)</f>
        <v>0</v>
      </c>
      <c r="F35" s="14"/>
      <c r="G35" s="51">
        <f>IF(+D35&lt;0,(-D35+E35)/-D35,(-D35+E35)/D35)</f>
        <v>-1</v>
      </c>
      <c r="H35" s="14"/>
      <c r="I35" s="52">
        <f>SUM(I30:I33)</f>
        <v>9.5883473926891298</v>
      </c>
      <c r="J35" s="52">
        <f>SUM(J30:J33)</f>
        <v>10.668557011907282</v>
      </c>
      <c r="K35" s="53" t="e">
        <f>SUM(K30:K33)</f>
        <v>#DIV/0!</v>
      </c>
      <c r="L35" s="14"/>
      <c r="M35" s="49">
        <f>SUM(M30:M33)</f>
        <v>76.850979062247021</v>
      </c>
      <c r="N35" s="49">
        <f>SUM(N30:N33)</f>
        <v>91.78257090079336</v>
      </c>
      <c r="O35" s="50" t="e">
        <f>SUM(O30:O33)</f>
        <v>#DIV/0!</v>
      </c>
    </row>
    <row r="36" spans="1:15" ht="6" customHeight="1" x14ac:dyDescent="0.2">
      <c r="A36" s="40"/>
      <c r="B36" s="10"/>
      <c r="C36" s="41"/>
      <c r="D36" s="41"/>
      <c r="E36" s="46"/>
      <c r="F36" s="10"/>
      <c r="G36" s="43"/>
      <c r="H36" s="10"/>
      <c r="I36" s="44"/>
      <c r="J36" s="44"/>
      <c r="K36" s="45"/>
      <c r="L36" s="10"/>
      <c r="M36" s="41"/>
      <c r="N36" s="41"/>
      <c r="O36" s="46"/>
    </row>
    <row r="37" spans="1:15" ht="9.9499999999999993" customHeight="1" x14ac:dyDescent="0.2">
      <c r="A37" s="40" t="s">
        <v>17</v>
      </c>
      <c r="B37" s="10"/>
      <c r="C37" s="41">
        <v>-1517.6315789473683</v>
      </c>
      <c r="D37" s="41">
        <v>-1498.9729729729729</v>
      </c>
      <c r="E37" s="42">
        <v>0</v>
      </c>
      <c r="F37" s="10"/>
      <c r="G37" s="43">
        <f>+(E37-D37)/D37</f>
        <v>-1</v>
      </c>
      <c r="H37" s="10"/>
      <c r="I37" s="44">
        <f>+C37*100/C$19</f>
        <v>-6.4044474650959273</v>
      </c>
      <c r="J37" s="44">
        <f>+D37*100/D$19</f>
        <v>-5.8375460876905461</v>
      </c>
      <c r="K37" s="45" t="e">
        <f>+E37*100/E$19</f>
        <v>#DIV/0!</v>
      </c>
      <c r="L37" s="10"/>
      <c r="M37" s="41">
        <f>+C37*1000/M$17</f>
        <v>-51.331896716699021</v>
      </c>
      <c r="N37" s="41">
        <f>+D37*1000/N$17</f>
        <v>-50.220942446303745</v>
      </c>
      <c r="O37" s="46" t="e">
        <f>+E37*1000/O$17</f>
        <v>#DIV/0!</v>
      </c>
    </row>
    <row r="38" spans="1:15" ht="6" customHeight="1" x14ac:dyDescent="0.2">
      <c r="A38" s="40"/>
      <c r="B38" s="10"/>
      <c r="C38" s="41"/>
      <c r="D38" s="41"/>
      <c r="E38" s="46"/>
      <c r="F38" s="10"/>
      <c r="G38" s="43"/>
      <c r="H38" s="10"/>
      <c r="I38" s="44"/>
      <c r="J38" s="44"/>
      <c r="K38" s="45"/>
      <c r="L38" s="10"/>
      <c r="M38" s="41"/>
      <c r="N38" s="41"/>
      <c r="O38" s="46"/>
    </row>
    <row r="39" spans="1:15" ht="9.9499999999999993" customHeight="1" x14ac:dyDescent="0.2">
      <c r="A39" s="48" t="s">
        <v>18</v>
      </c>
      <c r="B39" s="10"/>
      <c r="C39" s="49">
        <v>754.4736842105267</v>
      </c>
      <c r="D39" s="49">
        <v>1240.513513513516</v>
      </c>
      <c r="E39" s="50">
        <f>SUM(E35:E38)</f>
        <v>0</v>
      </c>
      <c r="F39" s="14"/>
      <c r="G39" s="51">
        <f>IF(+D39&lt;0,(-D39+E39)/-D39,(-D39+E39)/D39)</f>
        <v>-1</v>
      </c>
      <c r="H39" s="14"/>
      <c r="I39" s="52">
        <f>SUM(I35:I38)</f>
        <v>3.1838999275932025</v>
      </c>
      <c r="J39" s="52">
        <f>SUM(J35:J38)</f>
        <v>4.8310109242167361</v>
      </c>
      <c r="K39" s="53" t="e">
        <f>SUM(K35:K38)</f>
        <v>#DIV/0!</v>
      </c>
      <c r="L39" s="14"/>
      <c r="M39" s="49">
        <f>SUM(M35:M38)</f>
        <v>25.519082345548</v>
      </c>
      <c r="N39" s="49">
        <f>SUM(N35:N38)</f>
        <v>41.561628454489615</v>
      </c>
      <c r="O39" s="50" t="e">
        <f>SUM(O35:O38)</f>
        <v>#DIV/0!</v>
      </c>
    </row>
    <row r="40" spans="1:15" ht="6" customHeight="1" x14ac:dyDescent="0.2">
      <c r="A40" s="40"/>
      <c r="B40" s="10"/>
      <c r="C40" s="41"/>
      <c r="D40" s="41"/>
      <c r="E40" s="46"/>
      <c r="F40" s="10"/>
      <c r="G40" s="43"/>
      <c r="H40" s="10"/>
      <c r="I40" s="44"/>
      <c r="J40" s="44"/>
      <c r="K40" s="45"/>
      <c r="L40" s="10"/>
      <c r="M40" s="41"/>
      <c r="N40" s="41"/>
      <c r="O40" s="46"/>
    </row>
    <row r="41" spans="1:15" ht="9.9499999999999993" customHeight="1" x14ac:dyDescent="0.2">
      <c r="A41" s="40" t="s">
        <v>19</v>
      </c>
      <c r="B41" s="10"/>
      <c r="C41" s="41">
        <v>-561.21052631578948</v>
      </c>
      <c r="D41" s="41">
        <v>-551.75675675675677</v>
      </c>
      <c r="E41" s="42">
        <v>0</v>
      </c>
      <c r="F41" s="10"/>
      <c r="G41" s="43">
        <f>+(E41-D41)/D41</f>
        <v>-1</v>
      </c>
      <c r="H41" s="10"/>
      <c r="I41" s="44">
        <f>+C41*100/C$19</f>
        <v>-2.3683240270614836</v>
      </c>
      <c r="J41" s="44">
        <f>+D41*100/D$19</f>
        <v>-2.1487415415996995</v>
      </c>
      <c r="K41" s="45" t="e">
        <f>+E41*100/E$19</f>
        <v>#DIV/0!</v>
      </c>
      <c r="L41" s="10"/>
      <c r="M41" s="41">
        <f>+C41*1000/M$17</f>
        <v>-18.982209630315992</v>
      </c>
      <c r="N41" s="41">
        <f>+D41*1000/N$17</f>
        <v>-18.485819841356083</v>
      </c>
      <c r="O41" s="46" t="e">
        <f>+E41*1000/O$17</f>
        <v>#DIV/0!</v>
      </c>
    </row>
    <row r="42" spans="1:15" ht="6" customHeight="1" x14ac:dyDescent="0.2">
      <c r="A42" s="40"/>
      <c r="B42" s="10"/>
      <c r="C42" s="41"/>
      <c r="D42" s="41"/>
      <c r="E42" s="46"/>
      <c r="F42" s="10"/>
      <c r="G42" s="43"/>
      <c r="H42" s="10"/>
      <c r="I42" s="44"/>
      <c r="J42" s="44"/>
      <c r="K42" s="45"/>
      <c r="L42" s="10"/>
      <c r="M42" s="41"/>
      <c r="N42" s="41"/>
      <c r="O42" s="46"/>
    </row>
    <row r="43" spans="1:15" ht="9.9499999999999993" customHeight="1" x14ac:dyDescent="0.2">
      <c r="A43" s="55" t="s">
        <v>20</v>
      </c>
      <c r="B43" s="10"/>
      <c r="C43" s="56">
        <v>193.26315789473722</v>
      </c>
      <c r="D43" s="56">
        <v>688.75675675675927</v>
      </c>
      <c r="E43" s="57">
        <f>SUM(E39:E42)</f>
        <v>0</v>
      </c>
      <c r="F43" s="14"/>
      <c r="G43" s="58">
        <f>IF(+D43&lt;0,(-D43+E43)/-D43,(-D43+E43)/D43)</f>
        <v>-1</v>
      </c>
      <c r="H43" s="14"/>
      <c r="I43" s="59">
        <f>SUM(I39:I42)</f>
        <v>0.81557590053171891</v>
      </c>
      <c r="J43" s="59">
        <f>SUM(J39:J42)</f>
        <v>2.6822693826170365</v>
      </c>
      <c r="K43" s="60" t="e">
        <f>SUM(K39:K42)</f>
        <v>#DIV/0!</v>
      </c>
      <c r="L43" s="14"/>
      <c r="M43" s="56">
        <f>SUM(M39:M42)</f>
        <v>6.5368727152320076</v>
      </c>
      <c r="N43" s="56">
        <f>SUM(N39:N42)</f>
        <v>23.075808613133532</v>
      </c>
      <c r="O43" s="57" t="e">
        <f>SUM(O39:O42)</f>
        <v>#DIV/0!</v>
      </c>
    </row>
    <row r="44" spans="1:15" ht="6" customHeight="1" x14ac:dyDescent="0.2">
      <c r="A44" s="10"/>
      <c r="B44" s="10"/>
      <c r="C44" s="32"/>
      <c r="D44" s="32"/>
      <c r="E44" s="32"/>
      <c r="F44" s="10"/>
      <c r="G44" s="26"/>
      <c r="H44" s="10"/>
      <c r="I44" s="61"/>
      <c r="J44" s="61"/>
      <c r="K44" s="61"/>
      <c r="L44" s="10"/>
      <c r="M44" s="32"/>
      <c r="N44" s="32"/>
      <c r="O44" s="32"/>
    </row>
    <row r="45" spans="1:15" ht="9.75" customHeight="1" x14ac:dyDescent="0.2">
      <c r="A45" s="33" t="s">
        <v>59</v>
      </c>
      <c r="B45" s="10"/>
      <c r="C45" s="62"/>
      <c r="D45" s="62"/>
      <c r="E45" s="63"/>
      <c r="F45" s="10"/>
      <c r="G45" s="64"/>
      <c r="I45" s="65"/>
      <c r="J45" s="65"/>
      <c r="K45" s="66"/>
      <c r="M45" s="62"/>
      <c r="N45" s="62"/>
      <c r="O45" s="63"/>
    </row>
    <row r="46" spans="1:15" ht="9.75" customHeight="1" x14ac:dyDescent="0.2">
      <c r="A46" s="40" t="s">
        <v>70</v>
      </c>
      <c r="B46" s="10"/>
      <c r="C46" s="41"/>
      <c r="D46" s="41"/>
      <c r="E46" s="42"/>
      <c r="F46" s="10"/>
      <c r="G46" s="43"/>
      <c r="I46" s="44"/>
      <c r="J46" s="44"/>
      <c r="K46" s="107"/>
      <c r="M46" s="41"/>
      <c r="N46" s="41"/>
      <c r="O46" s="42"/>
    </row>
    <row r="47" spans="1:15" ht="9.75" customHeight="1" x14ac:dyDescent="0.2">
      <c r="A47" s="40" t="s">
        <v>53</v>
      </c>
      <c r="B47" s="10"/>
      <c r="C47" s="41">
        <v>1317.1578947368421</v>
      </c>
      <c r="D47" s="41">
        <v>1380</v>
      </c>
      <c r="E47" s="42">
        <v>0</v>
      </c>
      <c r="F47" s="10"/>
      <c r="G47" s="43">
        <f>+(E47-D47)/D47</f>
        <v>-1</v>
      </c>
      <c r="I47" s="44">
        <f t="shared" ref="I47:K48" si="3">+C47*100/C$19</f>
        <v>5.558442943002972</v>
      </c>
      <c r="J47" s="44">
        <f t="shared" si="3"/>
        <v>5.3742220482038032</v>
      </c>
      <c r="K47" s="45" t="e">
        <f t="shared" si="3"/>
        <v>#DIV/0!</v>
      </c>
      <c r="L47" s="10"/>
      <c r="M47" s="41">
        <f t="shared" ref="M47:O48" si="4">+C47*1000/M$17</f>
        <v>44.55113741051187</v>
      </c>
      <c r="N47" s="41">
        <f t="shared" si="4"/>
        <v>46.234923394545255</v>
      </c>
      <c r="O47" s="46" t="e">
        <f t="shared" si="4"/>
        <v>#DIV/0!</v>
      </c>
    </row>
    <row r="48" spans="1:15" ht="9.75" customHeight="1" x14ac:dyDescent="0.2">
      <c r="A48" s="67" t="s">
        <v>72</v>
      </c>
      <c r="B48" s="10"/>
      <c r="C48" s="68">
        <v>742.42105263157896</v>
      </c>
      <c r="D48" s="68">
        <v>922.18918918918916</v>
      </c>
      <c r="E48" s="69">
        <v>0</v>
      </c>
      <c r="F48" s="10"/>
      <c r="G48" s="70">
        <f>+(E48-D48)/D48</f>
        <v>-1</v>
      </c>
      <c r="I48" s="71">
        <f t="shared" si="3"/>
        <v>3.1330374871733366</v>
      </c>
      <c r="J48" s="71">
        <f t="shared" si="3"/>
        <v>3.5913401979389339</v>
      </c>
      <c r="K48" s="72" t="e">
        <f t="shared" si="3"/>
        <v>#DIV/0!</v>
      </c>
      <c r="L48" s="10"/>
      <c r="M48" s="68">
        <f t="shared" si="4"/>
        <v>25.111417897893411</v>
      </c>
      <c r="N48" s="68">
        <f t="shared" si="4"/>
        <v>30.896627911188379</v>
      </c>
      <c r="O48" s="73" t="e">
        <f t="shared" si="4"/>
        <v>#DIV/0!</v>
      </c>
    </row>
    <row r="49" spans="1:16" ht="9.75" customHeight="1" x14ac:dyDescent="0.2">
      <c r="A49" s="74"/>
      <c r="B49" s="10"/>
      <c r="C49" s="75"/>
      <c r="D49" s="75"/>
      <c r="E49" s="108"/>
      <c r="F49" s="26"/>
      <c r="G49" s="109"/>
    </row>
    <row r="50" spans="1:16" ht="9.9499999999999993" customHeight="1" x14ac:dyDescent="0.2">
      <c r="A50" s="79" t="s">
        <v>21</v>
      </c>
      <c r="B50" s="28"/>
      <c r="C50" s="138">
        <v>325.07894736842104</v>
      </c>
      <c r="D50" s="138">
        <v>365.43243243243245</v>
      </c>
      <c r="E50" s="81"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6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3" spans="1:16" x14ac:dyDescent="0.2">
      <c r="A53" s="6" t="s">
        <v>22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6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9.9499999999999993" customHeight="1" x14ac:dyDescent="0.2">
      <c r="A55" s="10"/>
      <c r="B55" s="10"/>
      <c r="C55" s="11" t="s">
        <v>2</v>
      </c>
      <c r="D55" s="12"/>
      <c r="E55" s="13"/>
      <c r="F55" s="14"/>
      <c r="G55" s="15" t="s">
        <v>65</v>
      </c>
      <c r="H55" s="14"/>
      <c r="I55" s="2"/>
      <c r="J55" s="16"/>
      <c r="K55" s="17"/>
      <c r="L55" s="14"/>
      <c r="M55" s="11" t="s">
        <v>3</v>
      </c>
      <c r="N55" s="12"/>
      <c r="O55" s="13"/>
    </row>
    <row r="56" spans="1:16" ht="9.9499999999999993" customHeight="1" x14ac:dyDescent="0.2">
      <c r="A56" s="10"/>
      <c r="B56" s="10"/>
      <c r="C56" s="18" t="s">
        <v>4</v>
      </c>
      <c r="D56" s="19"/>
      <c r="E56" s="20"/>
      <c r="F56" s="14"/>
      <c r="G56" s="21" t="s">
        <v>5</v>
      </c>
      <c r="H56" s="14"/>
      <c r="I56" s="18" t="s">
        <v>6</v>
      </c>
      <c r="J56" s="19"/>
      <c r="K56" s="20"/>
      <c r="L56" s="14"/>
      <c r="M56" s="18" t="s">
        <v>7</v>
      </c>
      <c r="N56" s="19"/>
      <c r="O56" s="20"/>
    </row>
    <row r="57" spans="1:16" ht="9.9499999999999993" customHeight="1" x14ac:dyDescent="0.2">
      <c r="A57" s="10"/>
      <c r="B57" s="10"/>
      <c r="C57" s="120">
        <f>+C15</f>
        <v>2015</v>
      </c>
      <c r="D57" s="120">
        <f>+D15</f>
        <v>2016</v>
      </c>
      <c r="E57" s="25" t="str">
        <f>+E15</f>
        <v>Egne</v>
      </c>
      <c r="F57" s="147"/>
      <c r="G57" s="25"/>
      <c r="H57" s="147"/>
      <c r="I57" s="23">
        <f>+C57</f>
        <v>2015</v>
      </c>
      <c r="J57" s="23">
        <f>+D57</f>
        <v>2016</v>
      </c>
      <c r="K57" s="25" t="str">
        <f>+E57</f>
        <v>Egne</v>
      </c>
      <c r="L57" s="147"/>
      <c r="M57" s="23">
        <f>+C57</f>
        <v>2015</v>
      </c>
      <c r="N57" s="23">
        <f>+D57</f>
        <v>2016</v>
      </c>
      <c r="O57" s="25" t="str">
        <f>+E57</f>
        <v>Egne</v>
      </c>
    </row>
    <row r="58" spans="1:16" ht="6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9.9499999999999993" customHeight="1" x14ac:dyDescent="0.2">
      <c r="A59" s="33" t="s">
        <v>23</v>
      </c>
      <c r="B59" s="10"/>
      <c r="C59" s="62"/>
      <c r="D59" s="62"/>
      <c r="E59" s="63"/>
      <c r="F59" s="10"/>
      <c r="G59" s="64"/>
      <c r="H59" s="10"/>
      <c r="I59" s="65"/>
      <c r="J59" s="65"/>
      <c r="K59" s="66"/>
      <c r="L59" s="10"/>
      <c r="M59" s="62"/>
      <c r="N59" s="62"/>
      <c r="O59" s="63"/>
      <c r="P59" s="10"/>
    </row>
    <row r="60" spans="1:16" ht="9.9499999999999993" customHeight="1" x14ac:dyDescent="0.2">
      <c r="A60" s="40" t="s">
        <v>24</v>
      </c>
      <c r="B60" s="10"/>
      <c r="C60" s="41">
        <v>12815.526315789473</v>
      </c>
      <c r="D60" s="41">
        <v>13195.72972972973</v>
      </c>
      <c r="E60" s="42">
        <v>0</v>
      </c>
      <c r="F60" s="10"/>
      <c r="G60" s="43">
        <f>+(E60-D60)/D60</f>
        <v>-1</v>
      </c>
      <c r="H60" s="10"/>
      <c r="I60" s="83">
        <f t="shared" ref="I60:K61" si="5">+C60*100/C$63</f>
        <v>55.992724245692379</v>
      </c>
      <c r="J60" s="83">
        <f t="shared" si="5"/>
        <v>55.93845237276873</v>
      </c>
      <c r="K60" s="45" t="e">
        <f t="shared" si="5"/>
        <v>#DIV/0!</v>
      </c>
      <c r="L60" s="10"/>
      <c r="M60" s="84">
        <f t="shared" ref="M60:O61" si="6">+C60*1000/C$119</f>
        <v>467.5071087499544</v>
      </c>
      <c r="N60" s="84">
        <f t="shared" si="6"/>
        <v>479.05656933948472</v>
      </c>
      <c r="O60" s="46" t="e">
        <f t="shared" si="6"/>
        <v>#DIV/0!</v>
      </c>
      <c r="P60" s="10"/>
    </row>
    <row r="61" spans="1:16" ht="9.9499999999999993" customHeight="1" x14ac:dyDescent="0.2">
      <c r="A61" s="40" t="s">
        <v>25</v>
      </c>
      <c r="B61" s="10"/>
      <c r="C61" s="41">
        <v>10072.315789473685</v>
      </c>
      <c r="D61" s="41">
        <v>10394</v>
      </c>
      <c r="E61" s="42">
        <v>0</v>
      </c>
      <c r="F61" s="10"/>
      <c r="G61" s="43">
        <f>+(E61-D61)/D61</f>
        <v>-1</v>
      </c>
      <c r="H61" s="10"/>
      <c r="I61" s="83">
        <f t="shared" si="5"/>
        <v>44.007275754307621</v>
      </c>
      <c r="J61" s="83">
        <f t="shared" si="5"/>
        <v>44.06154762723127</v>
      </c>
      <c r="K61" s="45" t="e">
        <f t="shared" si="5"/>
        <v>#DIV/0!</v>
      </c>
      <c r="L61" s="10"/>
      <c r="M61" s="84">
        <f t="shared" si="6"/>
        <v>367.43549325412749</v>
      </c>
      <c r="N61" s="84">
        <f t="shared" si="6"/>
        <v>377.34282860434035</v>
      </c>
      <c r="O61" s="46" t="e">
        <f t="shared" si="6"/>
        <v>#DIV/0!</v>
      </c>
      <c r="P61" s="10"/>
    </row>
    <row r="62" spans="1:16" ht="6" customHeight="1" x14ac:dyDescent="0.2">
      <c r="A62" s="40"/>
      <c r="B62" s="10"/>
      <c r="C62" s="41"/>
      <c r="D62" s="41"/>
      <c r="E62" s="46"/>
      <c r="F62" s="10"/>
      <c r="G62" s="43"/>
      <c r="H62" s="10"/>
      <c r="I62" s="83"/>
      <c r="J62" s="83"/>
      <c r="K62" s="45"/>
      <c r="L62" s="10"/>
      <c r="M62" s="84"/>
      <c r="N62" s="84"/>
      <c r="O62" s="46"/>
    </row>
    <row r="63" spans="1:16" ht="9.9499999999999993" customHeight="1" x14ac:dyDescent="0.2">
      <c r="A63" s="55" t="s">
        <v>26</v>
      </c>
      <c r="B63" s="10"/>
      <c r="C63" s="56">
        <v>22887.84210526316</v>
      </c>
      <c r="D63" s="56">
        <v>23589.72972972973</v>
      </c>
      <c r="E63" s="57">
        <f>SUM(E60:E62)</f>
        <v>0</v>
      </c>
      <c r="F63" s="14"/>
      <c r="G63" s="58">
        <f>+(E63-D63)/D63</f>
        <v>-1</v>
      </c>
      <c r="H63" s="14"/>
      <c r="I63" s="85">
        <f>SUM(I60:I62)</f>
        <v>100</v>
      </c>
      <c r="J63" s="85">
        <f>SUM(J60:J62)</f>
        <v>100</v>
      </c>
      <c r="K63" s="60" t="e">
        <f>SUM(K60:K62)</f>
        <v>#DIV/0!</v>
      </c>
      <c r="L63" s="14"/>
      <c r="M63" s="86">
        <f>SUM(M60:M62)</f>
        <v>834.94260200408189</v>
      </c>
      <c r="N63" s="86">
        <f>SUM(N60:N62)</f>
        <v>856.39939794382508</v>
      </c>
      <c r="O63" s="57" t="e">
        <f>SUM(O60:O62)</f>
        <v>#DIV/0!</v>
      </c>
    </row>
    <row r="64" spans="1:16" ht="6" customHeight="1" x14ac:dyDescent="0.2">
      <c r="A64" s="10"/>
      <c r="B64" s="10"/>
      <c r="C64" s="32"/>
      <c r="D64" s="32"/>
      <c r="E64" s="32"/>
      <c r="F64" s="10"/>
      <c r="G64" s="87"/>
      <c r="H64" s="10"/>
      <c r="I64" s="61"/>
      <c r="J64" s="61"/>
      <c r="K64" s="61"/>
      <c r="L64" s="10"/>
      <c r="M64" s="32"/>
      <c r="N64" s="32"/>
      <c r="O64" s="32"/>
    </row>
    <row r="65" spans="1:15" ht="9.9499999999999993" customHeight="1" x14ac:dyDescent="0.2">
      <c r="A65" s="33" t="s">
        <v>27</v>
      </c>
      <c r="B65" s="10"/>
      <c r="C65" s="62"/>
      <c r="D65" s="62"/>
      <c r="E65" s="63"/>
      <c r="F65" s="10"/>
      <c r="G65" s="89"/>
      <c r="H65" s="10"/>
      <c r="I65" s="65"/>
      <c r="J65" s="65"/>
      <c r="K65" s="66"/>
      <c r="L65" s="10"/>
      <c r="M65" s="62"/>
      <c r="N65" s="62"/>
      <c r="O65" s="63"/>
    </row>
    <row r="66" spans="1:15" ht="9.9499999999999993" customHeight="1" x14ac:dyDescent="0.2">
      <c r="A66" s="40" t="s">
        <v>28</v>
      </c>
      <c r="B66" s="10"/>
      <c r="C66" s="41">
        <v>5650.4736842105267</v>
      </c>
      <c r="D66" s="41">
        <v>7095.8108108108108</v>
      </c>
      <c r="E66" s="42">
        <v>0</v>
      </c>
      <c r="F66" s="10"/>
      <c r="G66" s="43">
        <f>IF(+D66&lt;0,(-D66+E66)/-D66,(-D66+E66)/D66)</f>
        <v>-1</v>
      </c>
      <c r="H66" s="10"/>
      <c r="I66" s="83">
        <f t="shared" ref="I66:J69" si="7">+C66*100/C$63</f>
        <v>24.687664561051719</v>
      </c>
      <c r="J66" s="83">
        <f t="shared" si="7"/>
        <v>30.080085240943149</v>
      </c>
      <c r="K66" s="45" t="e">
        <f>+E66*100/E$63</f>
        <v>#DIV/0!</v>
      </c>
      <c r="L66" s="10"/>
      <c r="M66" s="84">
        <f t="shared" ref="M66:O69" si="8">+C66*1000/C$119</f>
        <v>206.12782886008483</v>
      </c>
      <c r="N66" s="84">
        <f t="shared" si="8"/>
        <v>257.60566890442652</v>
      </c>
      <c r="O66" s="46" t="e">
        <f t="shared" si="8"/>
        <v>#DIV/0!</v>
      </c>
    </row>
    <row r="67" spans="1:15" ht="9.9499999999999993" customHeight="1" x14ac:dyDescent="0.2">
      <c r="A67" s="40" t="s">
        <v>67</v>
      </c>
      <c r="B67" s="10"/>
      <c r="C67" s="41">
        <v>968.81578947368416</v>
      </c>
      <c r="D67" s="41">
        <v>904.8648648648649</v>
      </c>
      <c r="E67" s="42">
        <v>0</v>
      </c>
      <c r="F67" s="10"/>
      <c r="G67" s="43">
        <f>+(E67-D67)/D67</f>
        <v>-1</v>
      </c>
      <c r="H67" s="10"/>
      <c r="I67" s="83">
        <f t="shared" si="7"/>
        <v>4.2328839259639102</v>
      </c>
      <c r="J67" s="83">
        <f t="shared" si="7"/>
        <v>3.8358424417405654</v>
      </c>
      <c r="K67" s="45" t="e">
        <f>+E67*100/E$63</f>
        <v>#DIV/0!</v>
      </c>
      <c r="L67" s="10"/>
      <c r="M67" s="84">
        <f t="shared" si="8"/>
        <v>35.34215119125561</v>
      </c>
      <c r="N67" s="84">
        <f t="shared" si="8"/>
        <v>32.850131577139919</v>
      </c>
      <c r="O67" s="46" t="e">
        <f t="shared" si="8"/>
        <v>#DIV/0!</v>
      </c>
    </row>
    <row r="68" spans="1:15" ht="9.9499999999999993" customHeight="1" x14ac:dyDescent="0.2">
      <c r="A68" s="40" t="s">
        <v>68</v>
      </c>
      <c r="B68" s="10"/>
      <c r="C68" s="41">
        <v>8083.2631578947367</v>
      </c>
      <c r="D68" s="41">
        <v>8609.7027027027034</v>
      </c>
      <c r="E68" s="42">
        <v>0</v>
      </c>
      <c r="F68" s="10"/>
      <c r="G68" s="43">
        <f>+(E68-D68)/D68</f>
        <v>-1</v>
      </c>
      <c r="H68" s="10"/>
      <c r="I68" s="83">
        <f t="shared" si="7"/>
        <v>35.316842543386628</v>
      </c>
      <c r="J68" s="83">
        <f t="shared" si="7"/>
        <v>36.497674205449002</v>
      </c>
      <c r="K68" s="45" t="e">
        <f>+E68*100/E$63</f>
        <v>#DIV/0!</v>
      </c>
      <c r="L68" s="10"/>
      <c r="M68" s="84">
        <f t="shared" si="8"/>
        <v>294.87536407743693</v>
      </c>
      <c r="N68" s="84">
        <f t="shared" si="8"/>
        <v>312.56586215896402</v>
      </c>
      <c r="O68" s="46" t="e">
        <f t="shared" si="8"/>
        <v>#DIV/0!</v>
      </c>
    </row>
    <row r="69" spans="1:15" ht="9.9499999999999993" customHeight="1" x14ac:dyDescent="0.2">
      <c r="A69" s="40" t="s">
        <v>69</v>
      </c>
      <c r="B69" s="10"/>
      <c r="C69" s="41">
        <v>8185.2894736842109</v>
      </c>
      <c r="D69" s="41">
        <v>6979.3513513513517</v>
      </c>
      <c r="E69" s="42">
        <v>0</v>
      </c>
      <c r="F69" s="10"/>
      <c r="G69" s="43">
        <f>+(E69-D69)/D69</f>
        <v>-1</v>
      </c>
      <c r="H69" s="10"/>
      <c r="I69" s="83">
        <f t="shared" si="7"/>
        <v>35.762608969597743</v>
      </c>
      <c r="J69" s="83">
        <f t="shared" si="7"/>
        <v>29.586398111867283</v>
      </c>
      <c r="K69" s="45" t="e">
        <f>+E69*100/E$63</f>
        <v>#DIV/0!</v>
      </c>
      <c r="L69" s="10"/>
      <c r="M69" s="84">
        <f t="shared" si="8"/>
        <v>298.59725787530459</v>
      </c>
      <c r="N69" s="84">
        <f t="shared" si="8"/>
        <v>253.37773530329463</v>
      </c>
      <c r="O69" s="46" t="e">
        <f t="shared" si="8"/>
        <v>#DIV/0!</v>
      </c>
    </row>
    <row r="70" spans="1:15" ht="6" customHeight="1" x14ac:dyDescent="0.2">
      <c r="A70" s="40"/>
      <c r="B70" s="10"/>
      <c r="C70" s="41"/>
      <c r="D70" s="41"/>
      <c r="E70" s="46"/>
      <c r="F70" s="10"/>
      <c r="G70" s="43"/>
      <c r="H70" s="10"/>
      <c r="I70" s="83"/>
      <c r="J70" s="83"/>
      <c r="K70" s="45"/>
      <c r="L70" s="10"/>
      <c r="M70" s="84"/>
      <c r="N70" s="84"/>
      <c r="O70" s="46"/>
    </row>
    <row r="71" spans="1:15" ht="9.9499999999999993" customHeight="1" x14ac:dyDescent="0.2">
      <c r="A71" s="55" t="s">
        <v>29</v>
      </c>
      <c r="B71" s="10"/>
      <c r="C71" s="56">
        <v>22887.842105263157</v>
      </c>
      <c r="D71" s="56">
        <v>23589.729729729734</v>
      </c>
      <c r="E71" s="57">
        <f>SUM(E66:E70)</f>
        <v>0</v>
      </c>
      <c r="F71" s="14"/>
      <c r="G71" s="58">
        <f>+(E71-D71)/D71</f>
        <v>-1</v>
      </c>
      <c r="H71" s="14"/>
      <c r="I71" s="85">
        <f>SUM(I66:I70)</f>
        <v>100</v>
      </c>
      <c r="J71" s="85">
        <f>SUM(J66:J70)</f>
        <v>100</v>
      </c>
      <c r="K71" s="60" t="e">
        <f>SUM(K66:K70)</f>
        <v>#DIV/0!</v>
      </c>
      <c r="L71" s="14"/>
      <c r="M71" s="86">
        <f>SUM(M66:M70)</f>
        <v>834.94260200408189</v>
      </c>
      <c r="N71" s="86">
        <f>SUM(N66:N70)</f>
        <v>856.39939794382508</v>
      </c>
      <c r="O71" s="57" t="e">
        <f>SUM(O66:O70)</f>
        <v>#DIV/0!</v>
      </c>
    </row>
    <row r="73" spans="1:15" ht="57.75" customHeight="1" x14ac:dyDescent="0.2"/>
    <row r="74" spans="1:15" ht="11.25" customHeight="1" x14ac:dyDescent="0.2">
      <c r="A74" s="153" t="s">
        <v>80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</row>
    <row r="75" spans="1:15" ht="67.5" customHeight="1" x14ac:dyDescent="0.2"/>
    <row r="76" spans="1:15" ht="5.25" customHeight="1" x14ac:dyDescent="0.2"/>
    <row r="77" spans="1:15" ht="20.25" x14ac:dyDescent="0.3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</row>
    <row r="78" spans="1:15" ht="15.75" x14ac:dyDescent="0.2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</row>
    <row r="79" spans="1:15" ht="15" customHeight="1" x14ac:dyDescent="0.2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</row>
    <row r="80" spans="1:15" ht="15.75" x14ac:dyDescent="0.25">
      <c r="A80" s="161" t="str">
        <f>+A6</f>
        <v>Gartner Blomst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</row>
    <row r="81" spans="1:16" ht="11.25" customHeight="1" x14ac:dyDescent="0.2"/>
    <row r="82" spans="1:16" x14ac:dyDescent="0.2">
      <c r="A82" s="155" t="str">
        <f>A8</f>
        <v xml:space="preserve">REGNSKABSSAMMENDRAG - ALLE GARTNERIER 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</row>
    <row r="83" spans="1:16" ht="9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6" ht="10.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6" x14ac:dyDescent="0.2">
      <c r="A85" s="6" t="s">
        <v>30</v>
      </c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6" ht="6" customHeight="1" x14ac:dyDescent="0.2"/>
    <row r="87" spans="1:16" ht="9.75" customHeight="1" x14ac:dyDescent="0.2">
      <c r="A87" s="10"/>
      <c r="B87" s="10"/>
      <c r="C87" s="11" t="s">
        <v>2</v>
      </c>
      <c r="D87" s="12"/>
      <c r="E87" s="13"/>
      <c r="F87" s="14"/>
      <c r="G87" s="15" t="s">
        <v>65</v>
      </c>
      <c r="H87" s="10"/>
      <c r="I87" s="10"/>
      <c r="J87" s="10"/>
      <c r="K87" s="10"/>
    </row>
    <row r="88" spans="1:16" ht="9.75" customHeight="1" x14ac:dyDescent="0.2">
      <c r="A88" s="10"/>
      <c r="B88" s="10"/>
      <c r="C88" s="18"/>
      <c r="D88" s="19"/>
      <c r="E88" s="20"/>
      <c r="F88" s="14"/>
      <c r="G88" s="21" t="s">
        <v>5</v>
      </c>
      <c r="H88" s="10"/>
      <c r="I88" s="10"/>
      <c r="J88" s="10"/>
      <c r="K88" s="10"/>
    </row>
    <row r="89" spans="1:16" ht="9.75" customHeight="1" x14ac:dyDescent="0.2">
      <c r="A89" s="10"/>
      <c r="B89" s="10"/>
      <c r="C89" s="23">
        <f>+C15</f>
        <v>2015</v>
      </c>
      <c r="D89" s="23">
        <f>+D15</f>
        <v>2016</v>
      </c>
      <c r="E89" s="25" t="str">
        <f>+E15</f>
        <v>Egne</v>
      </c>
      <c r="F89" s="14"/>
      <c r="G89" s="25"/>
      <c r="H89" s="26"/>
      <c r="I89" s="10"/>
      <c r="J89" s="10"/>
      <c r="K89" s="10"/>
    </row>
    <row r="90" spans="1:16" ht="6" customHeight="1" x14ac:dyDescent="0.2">
      <c r="A90" s="10"/>
      <c r="B90" s="10"/>
      <c r="C90" s="26"/>
      <c r="D90" s="26"/>
      <c r="E90" s="10"/>
      <c r="F90" s="10"/>
      <c r="G90" s="10"/>
      <c r="H90" s="10"/>
      <c r="I90" s="10"/>
      <c r="J90" s="10"/>
      <c r="K90" s="10"/>
    </row>
    <row r="91" spans="1:16" ht="6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6" ht="9.75" customHeight="1" x14ac:dyDescent="0.2">
      <c r="A92" s="82" t="s">
        <v>31</v>
      </c>
      <c r="B92" s="10"/>
      <c r="C92" s="90">
        <f>+C39*100/C63</f>
        <v>3.2963950063122471</v>
      </c>
      <c r="D92" s="90">
        <f>+D39*100/D63</f>
        <v>5.2587016796132184</v>
      </c>
      <c r="E92" s="66" t="e">
        <f>+E39*100/E63</f>
        <v>#DIV/0!</v>
      </c>
      <c r="F92" s="10"/>
      <c r="G92" s="64"/>
      <c r="H92" s="10"/>
      <c r="I92" s="10"/>
      <c r="J92" s="10"/>
      <c r="K92" s="10"/>
    </row>
    <row r="93" spans="1:16" ht="9.75" customHeight="1" x14ac:dyDescent="0.2">
      <c r="A93" s="40" t="s">
        <v>74</v>
      </c>
      <c r="B93" s="10"/>
      <c r="C93" s="83">
        <f>+C39*100/C19</f>
        <v>3.1838999275932087</v>
      </c>
      <c r="D93" s="83">
        <f>+D39*100/D19</f>
        <v>4.8310109242167423</v>
      </c>
      <c r="E93" s="45" t="e">
        <f>+E39*100/E19</f>
        <v>#DIV/0!</v>
      </c>
      <c r="F93" s="10"/>
      <c r="G93" s="91"/>
      <c r="H93" s="10"/>
      <c r="I93" s="10"/>
      <c r="J93" s="10"/>
      <c r="K93" s="10"/>
    </row>
    <row r="94" spans="1:16" ht="9.75" customHeight="1" x14ac:dyDescent="0.2">
      <c r="A94" s="40" t="s">
        <v>32</v>
      </c>
      <c r="B94" s="10"/>
      <c r="C94" s="83">
        <f>+C19/C63</f>
        <v>1.0353324794363359</v>
      </c>
      <c r="D94" s="83">
        <f>+D19/D63</f>
        <v>1.088530281157627</v>
      </c>
      <c r="E94" s="45" t="e">
        <f>+E19/E63</f>
        <v>#DIV/0!</v>
      </c>
      <c r="F94" s="10"/>
      <c r="G94" s="91"/>
      <c r="H94" s="10"/>
      <c r="I94" s="10"/>
      <c r="J94" s="10"/>
      <c r="K94" s="10"/>
    </row>
    <row r="95" spans="1:16" ht="9.75" customHeight="1" x14ac:dyDescent="0.2">
      <c r="A95" s="40" t="s">
        <v>33</v>
      </c>
      <c r="B95" s="10"/>
      <c r="C95" s="83">
        <f>+C30*100/C19</f>
        <v>23.469906759596121</v>
      </c>
      <c r="D95" s="83">
        <f>+D30*100/D19</f>
        <v>24.726789328601164</v>
      </c>
      <c r="E95" s="45" t="e">
        <f>+E30*100/E19</f>
        <v>#DIV/0!</v>
      </c>
      <c r="F95" s="10"/>
      <c r="G95" s="91"/>
      <c r="H95" s="10"/>
      <c r="I95" s="10"/>
      <c r="J95" s="10"/>
      <c r="K95" s="10"/>
    </row>
    <row r="96" spans="1:16" ht="9.75" customHeight="1" x14ac:dyDescent="0.2">
      <c r="A96" s="40" t="s">
        <v>34</v>
      </c>
      <c r="B96" s="10"/>
      <c r="C96" s="84">
        <f>+(-C32-C37-C41)*100/C95</f>
        <v>22873.075418117212</v>
      </c>
      <c r="D96" s="84">
        <f>+(-D32-D37-D41)*100/D95</f>
        <v>22892.667326906256</v>
      </c>
      <c r="E96" s="46" t="e">
        <f>+(-E32-E37-E41)*100/E95</f>
        <v>#DIV/0!</v>
      </c>
      <c r="F96" s="10"/>
      <c r="G96" s="43" t="e">
        <f>+(E96-D96)/D96</f>
        <v>#DIV/0!</v>
      </c>
      <c r="H96" s="10"/>
      <c r="I96" s="10"/>
      <c r="J96" s="10"/>
      <c r="K96" s="10"/>
    </row>
    <row r="97" spans="1:11" ht="9.75" customHeight="1" x14ac:dyDescent="0.2">
      <c r="A97" s="40" t="s">
        <v>35</v>
      </c>
      <c r="B97" s="10"/>
      <c r="C97" s="83">
        <f>+(+C19-((-C32-C37-C41)*100/+C95))*100/C19</f>
        <v>3.4749856865036755</v>
      </c>
      <c r="D97" s="83">
        <f>+(+D19-((-D32-D37-D41)*100/+D95))*100/D19</f>
        <v>10.847625006917085</v>
      </c>
      <c r="E97" s="45" t="e">
        <f>+(+E19-((-E32-E37-E41)*100/+E95))*100/E19</f>
        <v>#DIV/0!</v>
      </c>
      <c r="F97" s="10"/>
      <c r="G97" s="91"/>
      <c r="H97" s="10"/>
      <c r="I97" s="10"/>
      <c r="J97" s="10"/>
      <c r="K97" s="10"/>
    </row>
    <row r="98" spans="1:11" ht="9.75" customHeight="1" x14ac:dyDescent="0.2">
      <c r="A98" s="40" t="s">
        <v>36</v>
      </c>
      <c r="B98" s="10"/>
      <c r="C98" s="92">
        <f>+C30/(-C32-C37-C41)</f>
        <v>1.0360008823745681</v>
      </c>
      <c r="D98" s="92">
        <f>+D30/(-D32-D37-D41)</f>
        <v>1.1216751096957172</v>
      </c>
      <c r="E98" s="93" t="e">
        <f>+E30/(-E32-E37-E41)</f>
        <v>#DIV/0!</v>
      </c>
      <c r="F98" s="10"/>
      <c r="G98" s="91"/>
      <c r="H98" s="10"/>
      <c r="I98" s="10"/>
      <c r="J98" s="10"/>
      <c r="K98" s="10"/>
    </row>
    <row r="99" spans="1:11" ht="9.75" customHeight="1" x14ac:dyDescent="0.2">
      <c r="A99" s="40" t="s">
        <v>37</v>
      </c>
      <c r="B99" s="10"/>
      <c r="C99" s="83">
        <f>+C43*100/+C71</f>
        <v>0.84439221926603358</v>
      </c>
      <c r="D99" s="83">
        <f>+D43*100/+D71</f>
        <v>2.9197314452006244</v>
      </c>
      <c r="E99" s="45" t="e">
        <f>+E43*100/+E71</f>
        <v>#DIV/0!</v>
      </c>
      <c r="F99" s="10"/>
      <c r="G99" s="91"/>
      <c r="H99" s="10"/>
      <c r="I99" s="10"/>
      <c r="J99" s="10"/>
      <c r="K99" s="10"/>
    </row>
    <row r="100" spans="1:11" ht="9.75" customHeight="1" x14ac:dyDescent="0.2">
      <c r="A100" s="40" t="s">
        <v>38</v>
      </c>
      <c r="B100" s="10"/>
      <c r="C100" s="94">
        <f>IF(C66&lt;0,C43*100/-C66,C43*100/C66)</f>
        <v>3.4203001145688829</v>
      </c>
      <c r="D100" s="94">
        <f>IF(D66&lt;0,D43*100/-D66,D43*100/D66)</f>
        <v>9.7065265002190451</v>
      </c>
      <c r="E100" s="45" t="e">
        <f>IF(E66&lt;0,E43*100/-E66,E43*100/E66)</f>
        <v>#DIV/0!</v>
      </c>
      <c r="F100" s="10"/>
      <c r="G100" s="91"/>
    </row>
    <row r="101" spans="1:11" ht="9.75" customHeight="1" x14ac:dyDescent="0.2">
      <c r="A101" s="40" t="s">
        <v>39</v>
      </c>
      <c r="B101" s="10"/>
      <c r="C101" s="83">
        <f>-C41*100/(+C68+C69)</f>
        <v>3.4496647552187381</v>
      </c>
      <c r="D101" s="83">
        <f>-D41*100/(+D68+D69)</f>
        <v>3.5393857436350871</v>
      </c>
      <c r="E101" s="45" t="e">
        <f>-E41*100/(+E68+E69)</f>
        <v>#DIV/0!</v>
      </c>
      <c r="F101" s="10"/>
      <c r="G101" s="91"/>
    </row>
    <row r="102" spans="1:11" ht="9.75" customHeight="1" x14ac:dyDescent="0.2">
      <c r="A102" s="67" t="s">
        <v>40</v>
      </c>
      <c r="B102" s="10"/>
      <c r="C102" s="124">
        <f>+C61/C69*100</f>
        <v>123.05387392658847</v>
      </c>
      <c r="D102" s="124">
        <f>+D61/D69*100</f>
        <v>148.92501432797906</v>
      </c>
      <c r="E102" s="72" t="e">
        <f>+E61/E69*100</f>
        <v>#DIV/0!</v>
      </c>
      <c r="F102" s="10"/>
      <c r="G102" s="126"/>
    </row>
    <row r="103" spans="1:11" ht="12.75" customHeight="1" x14ac:dyDescent="0.2">
      <c r="A103" s="10"/>
      <c r="B103" s="10"/>
      <c r="C103" s="10"/>
      <c r="D103" s="10"/>
      <c r="E103" s="10"/>
      <c r="F103" s="10"/>
      <c r="G103" s="10"/>
    </row>
    <row r="104" spans="1:11" ht="9.75" customHeight="1" x14ac:dyDescent="0.2">
      <c r="A104" s="10"/>
      <c r="B104" s="10"/>
      <c r="C104" s="10"/>
      <c r="D104" s="10"/>
      <c r="E104" s="10"/>
      <c r="F104" s="10"/>
      <c r="G104" s="10"/>
    </row>
    <row r="105" spans="1:11" ht="9.75" customHeight="1" x14ac:dyDescent="0.2">
      <c r="A105" s="10"/>
      <c r="B105" s="10"/>
      <c r="C105" s="10"/>
      <c r="D105" s="10"/>
      <c r="E105" s="10"/>
      <c r="F105" s="10"/>
      <c r="G105" s="10"/>
    </row>
    <row r="106" spans="1:11" ht="12.75" customHeight="1" x14ac:dyDescent="0.2">
      <c r="A106" s="10"/>
      <c r="B106" s="10"/>
      <c r="C106" s="10"/>
      <c r="D106" s="10"/>
      <c r="E106" s="10"/>
      <c r="F106" s="10"/>
      <c r="G106" s="10"/>
    </row>
    <row r="107" spans="1:11" ht="12.75" customHeight="1" x14ac:dyDescent="0.2">
      <c r="A107" s="6" t="s">
        <v>41</v>
      </c>
      <c r="B107" s="10"/>
      <c r="C107" s="10"/>
      <c r="D107" s="10"/>
      <c r="E107" s="10"/>
      <c r="F107" s="10"/>
      <c r="G107" s="10"/>
    </row>
    <row r="108" spans="1:11" ht="6" customHeight="1" x14ac:dyDescent="0.2">
      <c r="A108" s="10"/>
      <c r="B108" s="10"/>
      <c r="C108" s="10"/>
      <c r="D108" s="10"/>
      <c r="E108" s="10"/>
      <c r="F108" s="10"/>
      <c r="G108" s="10"/>
    </row>
    <row r="109" spans="1:11" ht="9.75" customHeight="1" x14ac:dyDescent="0.2">
      <c r="A109" s="10"/>
      <c r="B109" s="10"/>
      <c r="C109" s="156" t="s">
        <v>2</v>
      </c>
      <c r="D109" s="157"/>
      <c r="E109" s="158"/>
      <c r="F109" s="14"/>
      <c r="G109" s="15" t="s">
        <v>65</v>
      </c>
    </row>
    <row r="110" spans="1:11" ht="9.75" customHeight="1" x14ac:dyDescent="0.2">
      <c r="A110" s="10"/>
      <c r="B110" s="10"/>
      <c r="C110" s="96"/>
      <c r="D110" s="97"/>
      <c r="E110" s="98"/>
      <c r="F110" s="14"/>
      <c r="G110" s="21" t="s">
        <v>5</v>
      </c>
    </row>
    <row r="111" spans="1:11" ht="9.75" customHeight="1" x14ac:dyDescent="0.2">
      <c r="A111" s="10"/>
      <c r="B111" s="10"/>
      <c r="C111" s="22">
        <f>+C15</f>
        <v>2015</v>
      </c>
      <c r="D111" s="23">
        <f>+D15</f>
        <v>2016</v>
      </c>
      <c r="E111" s="25" t="str">
        <f>+E15</f>
        <v>Egne</v>
      </c>
      <c r="F111" s="14"/>
      <c r="G111" s="25"/>
    </row>
    <row r="112" spans="1:11" ht="6" customHeight="1" x14ac:dyDescent="0.2">
      <c r="A112" s="10"/>
      <c r="B112" s="10"/>
      <c r="C112" s="10"/>
      <c r="D112" s="10"/>
      <c r="E112" s="10"/>
      <c r="F112" s="10"/>
      <c r="G112" s="10"/>
    </row>
    <row r="113" spans="1:7" ht="9.75" customHeight="1" x14ac:dyDescent="0.2">
      <c r="A113" s="33" t="s">
        <v>42</v>
      </c>
      <c r="B113" s="10"/>
      <c r="C113" s="82"/>
      <c r="D113" s="82"/>
      <c r="E113" s="64"/>
      <c r="F113" s="10"/>
      <c r="G113" s="64"/>
    </row>
    <row r="114" spans="1:7" ht="9.75" customHeight="1" x14ac:dyDescent="0.2">
      <c r="A114" s="40" t="s">
        <v>43</v>
      </c>
      <c r="B114" s="10"/>
      <c r="C114" s="41">
        <v>26775.63157894737</v>
      </c>
      <c r="D114" s="41">
        <v>27545.243243243243</v>
      </c>
      <c r="E114" s="42">
        <v>0</v>
      </c>
      <c r="F114" s="10"/>
      <c r="G114" s="91"/>
    </row>
    <row r="115" spans="1:7" ht="9.75" customHeight="1" x14ac:dyDescent="0.2">
      <c r="A115" s="40" t="s">
        <v>44</v>
      </c>
      <c r="B115" s="10"/>
      <c r="C115" s="41">
        <v>636.84210526315792</v>
      </c>
      <c r="D115" s="41">
        <v>0</v>
      </c>
      <c r="E115" s="42">
        <v>0</v>
      </c>
      <c r="F115" s="10"/>
      <c r="G115" s="91"/>
    </row>
    <row r="116" spans="1:7" ht="9.75" customHeight="1" x14ac:dyDescent="0.2">
      <c r="A116" s="40" t="s">
        <v>45</v>
      </c>
      <c r="B116" s="10"/>
      <c r="C116" s="41">
        <v>0</v>
      </c>
      <c r="D116" s="41">
        <v>0</v>
      </c>
      <c r="E116" s="42">
        <v>0</v>
      </c>
      <c r="F116" s="10"/>
      <c r="G116" s="91"/>
    </row>
    <row r="117" spans="1:7" ht="9.75" customHeight="1" x14ac:dyDescent="0.2">
      <c r="A117" s="40" t="s">
        <v>46</v>
      </c>
      <c r="B117" s="10"/>
      <c r="C117" s="41">
        <v>0</v>
      </c>
      <c r="D117" s="41">
        <v>0</v>
      </c>
      <c r="E117" s="42">
        <v>0</v>
      </c>
      <c r="F117" s="10"/>
      <c r="G117" s="91"/>
    </row>
    <row r="118" spans="1:7" ht="6" customHeight="1" x14ac:dyDescent="0.2">
      <c r="A118" s="40"/>
      <c r="B118" s="10"/>
      <c r="C118" s="41"/>
      <c r="D118" s="41"/>
      <c r="E118" s="46"/>
      <c r="F118" s="10"/>
      <c r="G118" s="91"/>
    </row>
    <row r="119" spans="1:7" ht="9.75" customHeight="1" x14ac:dyDescent="0.2">
      <c r="A119" s="48" t="s">
        <v>47</v>
      </c>
      <c r="B119" s="14"/>
      <c r="C119" s="49">
        <v>27412.473684210527</v>
      </c>
      <c r="D119" s="49">
        <v>27545.243243243243</v>
      </c>
      <c r="E119" s="50">
        <f>SUM(E114:E118)</f>
        <v>0</v>
      </c>
      <c r="F119" s="14"/>
      <c r="G119" s="51">
        <f>+(E119-D119)/D119</f>
        <v>-1</v>
      </c>
    </row>
    <row r="120" spans="1:7" ht="6" customHeight="1" x14ac:dyDescent="0.2">
      <c r="A120" s="40"/>
      <c r="B120" s="10"/>
      <c r="C120" s="41"/>
      <c r="D120" s="41"/>
      <c r="E120" s="46"/>
      <c r="F120" s="10"/>
      <c r="G120" s="91"/>
    </row>
    <row r="121" spans="1:7" ht="9.75" customHeight="1" x14ac:dyDescent="0.2">
      <c r="A121" s="40" t="s">
        <v>48</v>
      </c>
      <c r="B121" s="10"/>
      <c r="C121" s="41">
        <v>3699</v>
      </c>
      <c r="D121" s="41">
        <v>5326.833333333333</v>
      </c>
      <c r="E121" s="42">
        <v>0</v>
      </c>
      <c r="F121" s="10"/>
      <c r="G121" s="91"/>
    </row>
    <row r="122" spans="1:7" ht="9.75" customHeight="1" x14ac:dyDescent="0.2">
      <c r="A122" s="40" t="s">
        <v>49</v>
      </c>
      <c r="B122" s="10"/>
      <c r="C122" s="41">
        <v>6965.7894736842109</v>
      </c>
      <c r="D122" s="41">
        <v>7352.7777777777774</v>
      </c>
      <c r="E122" s="42">
        <v>0</v>
      </c>
      <c r="F122" s="10"/>
      <c r="G122" s="91"/>
    </row>
    <row r="123" spans="1:7" ht="6" customHeight="1" x14ac:dyDescent="0.2">
      <c r="A123" s="40"/>
      <c r="B123" s="10"/>
      <c r="C123" s="41"/>
      <c r="D123" s="41"/>
      <c r="E123" s="46"/>
      <c r="F123" s="10"/>
      <c r="G123" s="91"/>
    </row>
    <row r="124" spans="1:7" ht="9.75" customHeight="1" x14ac:dyDescent="0.2">
      <c r="A124" s="55" t="s">
        <v>50</v>
      </c>
      <c r="B124" s="14"/>
      <c r="C124" s="56">
        <v>29565.07894736842</v>
      </c>
      <c r="D124" s="56">
        <v>29847.567567567567</v>
      </c>
      <c r="E124" s="99">
        <v>0</v>
      </c>
      <c r="F124" s="14"/>
      <c r="G124" s="58">
        <f>+(E124-D124)/D124</f>
        <v>-1</v>
      </c>
    </row>
    <row r="125" spans="1:7" ht="15" customHeight="1" x14ac:dyDescent="0.2">
      <c r="A125" s="10"/>
      <c r="B125" s="10"/>
      <c r="C125" s="32"/>
      <c r="D125" s="32"/>
      <c r="E125" s="32"/>
      <c r="F125" s="10"/>
      <c r="G125" s="10"/>
    </row>
    <row r="126" spans="1:7" ht="9.75" customHeight="1" x14ac:dyDescent="0.2">
      <c r="A126" s="33" t="s">
        <v>51</v>
      </c>
      <c r="B126" s="10"/>
      <c r="C126" s="62"/>
      <c r="D126" s="62"/>
      <c r="E126" s="63"/>
      <c r="F126" s="10"/>
      <c r="G126" s="64"/>
    </row>
    <row r="127" spans="1:7" ht="9.75" customHeight="1" x14ac:dyDescent="0.2">
      <c r="A127" s="40" t="s">
        <v>52</v>
      </c>
      <c r="B127" s="10"/>
      <c r="C127" s="41">
        <v>37563.567567567567</v>
      </c>
      <c r="D127" s="41">
        <v>38426</v>
      </c>
      <c r="E127" s="42">
        <v>0</v>
      </c>
      <c r="F127" s="10"/>
      <c r="G127" s="43">
        <f>+(E127-D127)/D127</f>
        <v>-1</v>
      </c>
    </row>
    <row r="128" spans="1:7" ht="9.75" customHeight="1" x14ac:dyDescent="0.2">
      <c r="A128" s="40" t="s">
        <v>66</v>
      </c>
      <c r="B128" s="10"/>
      <c r="C128" s="100">
        <v>1.2705383819349174</v>
      </c>
      <c r="D128" s="100">
        <v>1.2874080915643451</v>
      </c>
      <c r="E128" s="101" t="e">
        <f>+E127/E124</f>
        <v>#DIV/0!</v>
      </c>
      <c r="F128" s="10"/>
      <c r="G128" s="43" t="e">
        <f>+(E128-D128)/D128</f>
        <v>#DIV/0!</v>
      </c>
    </row>
    <row r="129" spans="1:7" ht="9.75" customHeight="1" x14ac:dyDescent="0.2">
      <c r="A129" s="67" t="s">
        <v>54</v>
      </c>
      <c r="B129" s="10"/>
      <c r="C129" s="95">
        <v>185.48137348058415</v>
      </c>
      <c r="D129" s="95">
        <v>189.43747265716763</v>
      </c>
      <c r="E129" s="73" t="e">
        <f>+(-E24+E47-E50)*1000/E127</f>
        <v>#DIV/0!</v>
      </c>
      <c r="F129" s="10"/>
      <c r="G129" s="70" t="e">
        <f>+(E129-D129)/D129</f>
        <v>#DIV/0!</v>
      </c>
    </row>
    <row r="130" spans="1:7" ht="15" customHeight="1" x14ac:dyDescent="0.2">
      <c r="A130" s="10"/>
      <c r="B130" s="10"/>
      <c r="C130" s="106"/>
      <c r="D130" s="106"/>
      <c r="E130" s="106"/>
      <c r="F130" s="10"/>
      <c r="G130" s="10"/>
    </row>
    <row r="131" spans="1:7" ht="9.75" customHeight="1" x14ac:dyDescent="0.2">
      <c r="A131" s="33" t="s">
        <v>55</v>
      </c>
      <c r="B131" s="10"/>
      <c r="C131" s="118"/>
      <c r="D131" s="118"/>
      <c r="E131" s="119"/>
      <c r="F131" s="10"/>
      <c r="G131" s="64"/>
    </row>
    <row r="132" spans="1:7" ht="9.75" customHeight="1" x14ac:dyDescent="0.2">
      <c r="A132" s="40" t="s">
        <v>56</v>
      </c>
      <c r="B132" s="10"/>
      <c r="C132" s="41">
        <v>672.13157894736844</v>
      </c>
      <c r="D132" s="41">
        <v>649.1351351351351</v>
      </c>
      <c r="E132" s="42">
        <v>0</v>
      </c>
      <c r="F132" s="10"/>
      <c r="G132" s="43">
        <f>+(E132-D132)/D132</f>
        <v>-1</v>
      </c>
    </row>
    <row r="133" spans="1:7" ht="9.75" customHeight="1" x14ac:dyDescent="0.2">
      <c r="A133" s="40" t="s">
        <v>57</v>
      </c>
      <c r="B133" s="10"/>
      <c r="C133" s="41">
        <v>707.71052631578948</v>
      </c>
      <c r="D133" s="41">
        <v>992.08108108108104</v>
      </c>
      <c r="E133" s="42">
        <v>0</v>
      </c>
      <c r="F133" s="10"/>
      <c r="G133" s="43">
        <f>+(E133-D133)/D133</f>
        <v>-1</v>
      </c>
    </row>
    <row r="134" spans="1:7" ht="6" customHeight="1" x14ac:dyDescent="0.2">
      <c r="A134" s="40"/>
      <c r="B134" s="10"/>
      <c r="C134" s="41"/>
      <c r="D134" s="41"/>
      <c r="E134" s="46"/>
      <c r="F134" s="10"/>
      <c r="G134" s="91"/>
    </row>
    <row r="135" spans="1:7" ht="9.75" customHeight="1" x14ac:dyDescent="0.2">
      <c r="A135" s="55" t="s">
        <v>58</v>
      </c>
      <c r="B135" s="14"/>
      <c r="C135" s="56">
        <f>SUM(C132:C134)</f>
        <v>1379.8421052631579</v>
      </c>
      <c r="D135" s="56">
        <f>SUM(D132:D134)</f>
        <v>1641.2162162162163</v>
      </c>
      <c r="E135" s="57">
        <f>SUM(E132:E134)</f>
        <v>0</v>
      </c>
      <c r="F135" s="14"/>
      <c r="G135" s="58">
        <f>+(E135-D135)/D135</f>
        <v>-1</v>
      </c>
    </row>
    <row r="136" spans="1:7" ht="15" customHeight="1" x14ac:dyDescent="0.2">
      <c r="A136" s="10"/>
      <c r="B136" s="10"/>
      <c r="C136" s="32"/>
      <c r="D136" s="32"/>
      <c r="E136" s="32"/>
      <c r="F136" s="10"/>
      <c r="G136" s="10"/>
    </row>
    <row r="137" spans="1:7" s="127" customFormat="1" ht="9.75" customHeight="1" x14ac:dyDescent="0.2">
      <c r="A137" s="122"/>
      <c r="B137" s="123"/>
      <c r="C137" s="125"/>
      <c r="D137" s="125"/>
      <c r="E137" s="125"/>
      <c r="F137" s="123"/>
      <c r="G137" s="123"/>
    </row>
    <row r="138" spans="1:7" s="127" customFormat="1" ht="9.75" customHeight="1" x14ac:dyDescent="0.2">
      <c r="A138" s="123"/>
      <c r="B138" s="123"/>
      <c r="C138" s="125"/>
      <c r="D138" s="125"/>
      <c r="E138" s="125"/>
      <c r="F138" s="123"/>
      <c r="G138" s="123"/>
    </row>
    <row r="139" spans="1:7" s="127" customFormat="1" ht="9.75" customHeight="1" x14ac:dyDescent="0.2">
      <c r="A139" s="123"/>
      <c r="B139" s="123"/>
      <c r="C139" s="125"/>
      <c r="D139" s="125"/>
      <c r="E139" s="128"/>
      <c r="F139" s="123"/>
      <c r="G139" s="109"/>
    </row>
    <row r="140" spans="1:7" s="127" customFormat="1" ht="9.75" customHeight="1" x14ac:dyDescent="0.2">
      <c r="A140" s="123"/>
      <c r="B140" s="123"/>
      <c r="C140" s="125"/>
      <c r="D140" s="125"/>
      <c r="E140" s="128"/>
      <c r="F140" s="123"/>
      <c r="G140" s="109"/>
    </row>
    <row r="141" spans="1:7" s="127" customFormat="1" ht="9.75" customHeight="1" x14ac:dyDescent="0.2">
      <c r="A141" s="123"/>
      <c r="B141" s="123"/>
      <c r="C141" s="125"/>
      <c r="D141" s="125"/>
      <c r="E141" s="128"/>
      <c r="F141" s="123"/>
      <c r="G141" s="109"/>
    </row>
    <row r="142" spans="1:7" ht="6" customHeight="1" x14ac:dyDescent="0.2">
      <c r="A142" s="10"/>
      <c r="B142" s="10"/>
      <c r="C142" s="32"/>
      <c r="D142" s="32"/>
      <c r="E142" s="32"/>
      <c r="F142" s="10"/>
      <c r="G142" s="10"/>
    </row>
    <row r="143" spans="1:7" ht="6" customHeight="1" x14ac:dyDescent="0.2">
      <c r="A143" s="10"/>
      <c r="B143" s="10"/>
      <c r="C143" s="32"/>
      <c r="D143" s="32"/>
      <c r="E143" s="32"/>
      <c r="F143" s="10"/>
      <c r="G143" s="10"/>
    </row>
    <row r="144" spans="1:7" ht="6" customHeight="1" x14ac:dyDescent="0.2">
      <c r="A144" s="32"/>
      <c r="B144" s="32"/>
      <c r="C144" s="32"/>
      <c r="D144" s="32"/>
      <c r="E144" s="32"/>
      <c r="F144" s="32"/>
      <c r="G144" s="32"/>
    </row>
    <row r="145" spans="1:15" ht="6" customHeight="1" x14ac:dyDescent="0.2">
      <c r="A145" s="32"/>
      <c r="B145" s="32"/>
      <c r="C145" s="32"/>
      <c r="D145" s="32"/>
      <c r="E145" s="32"/>
      <c r="F145" s="32"/>
      <c r="G145" s="32"/>
    </row>
    <row r="146" spans="1:15" ht="9.75" customHeight="1" x14ac:dyDescent="0.2">
      <c r="A146" s="32"/>
      <c r="B146" s="32"/>
      <c r="C146" s="32"/>
      <c r="D146" s="32"/>
      <c r="E146" s="32"/>
      <c r="F146" s="32"/>
      <c r="G146" s="32"/>
    </row>
    <row r="147" spans="1:15" ht="5.25" customHeight="1" x14ac:dyDescent="0.2">
      <c r="A147" s="102"/>
      <c r="B147" s="102"/>
      <c r="C147" s="102"/>
      <c r="D147" s="102"/>
      <c r="E147" s="102"/>
      <c r="F147" s="32"/>
      <c r="G147" s="32"/>
    </row>
    <row r="148" spans="1:15" ht="5.25" customHeight="1" x14ac:dyDescent="0.2">
      <c r="A148" s="103"/>
      <c r="B148" s="10"/>
      <c r="C148" s="104"/>
      <c r="D148" s="104"/>
      <c r="E148" s="105"/>
      <c r="F148" s="10"/>
      <c r="G148" s="10"/>
    </row>
    <row r="149" spans="1:15" ht="7.5" customHeight="1" x14ac:dyDescent="0.2">
      <c r="E149" s="121"/>
    </row>
    <row r="150" spans="1:15" x14ac:dyDescent="0.2">
      <c r="A150" s="153" t="s">
        <v>80</v>
      </c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</row>
  </sheetData>
  <mergeCells count="11">
    <mergeCell ref="A77:O77"/>
    <mergeCell ref="A3:O3"/>
    <mergeCell ref="A4:O4"/>
    <mergeCell ref="A6:O6"/>
    <mergeCell ref="A8:P8"/>
    <mergeCell ref="A74:O74"/>
    <mergeCell ref="A78:O78"/>
    <mergeCell ref="A80:O80"/>
    <mergeCell ref="A82:P82"/>
    <mergeCell ref="C109:E109"/>
    <mergeCell ref="A150:O150"/>
  </mergeCells>
  <pageMargins left="0.78740157480314965" right="0.51" top="0.23622047244094491" bottom="0.47" header="0.19685039370078741" footer="0.31496062992125984"/>
  <pageSetup paperSize="9" orientation="portrait" horizontalDpi="300" verticalDpi="300"/>
  <headerFooter alignWithMargins="0"/>
  <rowBreaks count="1" manualBreakCount="1">
    <brk id="7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3</vt:i4>
      </vt:variant>
    </vt:vector>
  </HeadingPairs>
  <TitlesOfParts>
    <vt:vector size="9" baseType="lpstr">
      <vt:lpstr>Potteplanter under 10.000</vt:lpstr>
      <vt:lpstr>Potteplanter over 10.000</vt:lpstr>
      <vt:lpstr>Potteplanter 10.-20.000</vt:lpstr>
      <vt:lpstr>Megagartnerier</vt:lpstr>
      <vt:lpstr>Andre</vt:lpstr>
      <vt:lpstr>Alle</vt:lpstr>
      <vt:lpstr>Alle!Udskriftsområde</vt:lpstr>
      <vt:lpstr>Andre!Udskriftsområde</vt:lpstr>
      <vt:lpstr>'Potteplanter under 10.000'!Udskriftsområde</vt:lpstr>
    </vt:vector>
  </TitlesOfParts>
  <Company>Leo Olsen &amp; Dalgaard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 Hansen</dc:creator>
  <cp:lastModifiedBy>Anita Susanne Hansen</cp:lastModifiedBy>
  <cp:lastPrinted>2015-02-24T14:29:02Z</cp:lastPrinted>
  <dcterms:created xsi:type="dcterms:W3CDTF">1998-02-06T08:20:29Z</dcterms:created>
  <dcterms:modified xsi:type="dcterms:W3CDTF">2017-02-17T08:19:48Z</dcterms:modified>
</cp:coreProperties>
</file>